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7 сессия 25.12.2024\Решения 17 сессии от 25.12.2024\Решение 235 о внесении изм. в бюджет\"/>
    </mc:Choice>
  </mc:AlternateContent>
  <bookViews>
    <workbookView xWindow="0" yWindow="0" windowWidth="28800" windowHeight="12435"/>
  </bookViews>
  <sheets>
    <sheet name="РП" sheetId="1" r:id="rId1"/>
  </sheets>
  <definedNames>
    <definedName name="Z_089EC3D7_93CD_4E37_9C1B_5043D248943F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89EC3D7_93CD_4E37_9C1B_5043D248943F_.wvu.Rows" localSheetId="0" hidden="1">РП!$33:$34</definedName>
    <definedName name="Z_0CC600BF_4B64_4616_BF1E_7C194DA53C5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CC600BF_4B64_4616_BF1E_7C194DA53C51_.wvu.Rows" localSheetId="0" hidden="1">РП!$1:$1</definedName>
    <definedName name="Z_10D91733_12E5_4EAC_8DA1_90256DF6D16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0D91733_12E5_4EAC_8DA1_90256DF6D161_.wvu.Rows" localSheetId="0" hidden="1">РП!$33:$34</definedName>
    <definedName name="Z_17A4E94D_CBD7_4935_9963_0D2482FE2B5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7A4E94D_CBD7_4935_9963_0D2482FE2B57_.wvu.Rows" localSheetId="0" hidden="1">РП!$1:$1</definedName>
    <definedName name="Z_1E94075E_1EE0_4C6C_8904_4918FC515A6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E94075E_1EE0_4C6C_8904_4918FC515A65_.wvu.Rows" localSheetId="0" hidden="1">РП!$1:$1</definedName>
    <definedName name="Z_48A9C777_030A_4C0B_975F_DC5F9DD1A530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A9C777_030A_4C0B_975F_DC5F9DD1A530_.wvu.Rows" localSheetId="0" hidden="1">РП!$1:$1</definedName>
    <definedName name="Z_48BE6999_48D3_466B_A020_09D6493B2B5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BE6999_48D3_466B_A020_09D6493B2B55_.wvu.Rows" localSheetId="0" hidden="1">РП!$1:$1</definedName>
    <definedName name="Z_69734F4E_F8DA_4CA9_ACDA_93085928EDEB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69734F4E_F8DA_4CA9_ACDA_93085928EDEB_.wvu.Rows" localSheetId="0" hidden="1">РП!$33:$34</definedName>
    <definedName name="Z_925768CC_824A_4586_A711_C36B8D1ECDE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925768CC_824A_4586_A711_C36B8D1ECDE5_.wvu.Rows" localSheetId="0" hidden="1">РП!$1:$1</definedName>
    <definedName name="Z_A1D385EC_778C_4A80_B7D7_83D2573223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A1D385EC_778C_4A80_B7D7_83D2573223D7_.wvu.Rows" localSheetId="0" hidden="1">РП!$1:$1</definedName>
    <definedName name="Z_BE01E03B_A96F_4DC2_9620_E6646619B08E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E01E03B_A96F_4DC2_9620_E6646619B08E_.wvu.Rows" localSheetId="0" hidden="1">РП!$33:$34</definedName>
    <definedName name="Z_BF235540_A028_4C96_9D28_914E50A003D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C51BB5E1_3A91_4280_801A_3F07C9712C9D_.wvu.Rows" localSheetId="0" hidden="1">РП!$33:$34</definedName>
    <definedName name="Z_D74EB0B4_4439_441F_91C5_CCDF61989D6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D74EB0B4_4439_441F_91C5_CCDF61989D67_.wvu.Rows" localSheetId="0" hidden="1">РП!$1:$1</definedName>
    <definedName name="Z_E4C5082C_7717_4B05_84C2_C839BD81CCB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4C5082C_7717_4B05_84C2_C839BD81CCBD_.wvu.Rows" localSheetId="0" hidden="1">РП!$1:$1</definedName>
    <definedName name="Z_E7924956_2A9C_43F9_99AE_ABD3A58D00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7924956_2A9C_43F9_99AE_ABD3A58D00D7_.wvu.Rows" localSheetId="0" hidden="1">РП!$33:$34</definedName>
    <definedName name="Z_E8CDC0C9_50CB_4CDA_9B30_A27FD9D03D1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G42" i="1" l="1"/>
  <c r="G37" i="1"/>
  <c r="G19" i="1"/>
  <c r="G48" i="1" l="1"/>
  <c r="G47" i="1"/>
  <c r="G36" i="1"/>
  <c r="G14" i="1" l="1"/>
  <c r="G54" i="1" l="1"/>
  <c r="G51" i="1"/>
  <c r="G46" i="1"/>
  <c r="G40" i="1"/>
  <c r="G39" i="1"/>
  <c r="G38" i="1"/>
  <c r="G30" i="1"/>
  <c r="G21" i="1"/>
  <c r="G26" i="1" l="1"/>
  <c r="G45" i="1" l="1"/>
  <c r="G27" i="1" l="1"/>
  <c r="G16" i="1" l="1"/>
  <c r="G34" i="1"/>
  <c r="G23" i="1" l="1"/>
  <c r="G57" i="1" l="1"/>
  <c r="G32" i="1"/>
  <c r="G18" i="1"/>
  <c r="G49" i="1" l="1"/>
  <c r="G31" i="1" l="1"/>
  <c r="G28" i="1"/>
  <c r="G25" i="1"/>
  <c r="G17" i="1" l="1"/>
  <c r="H37" i="1" l="1"/>
  <c r="H19" i="1"/>
  <c r="I47" i="1" l="1"/>
  <c r="H47" i="1"/>
  <c r="I42" i="1"/>
  <c r="H42" i="1"/>
  <c r="I37" i="1"/>
  <c r="H31" i="1"/>
  <c r="H30" i="1"/>
  <c r="I26" i="1"/>
  <c r="H26" i="1"/>
  <c r="I21" i="1"/>
  <c r="H21" i="1"/>
  <c r="I19" i="1"/>
  <c r="I15" i="1"/>
  <c r="H15" i="1"/>
  <c r="G15" i="1"/>
  <c r="I34" i="1" l="1"/>
  <c r="H34" i="1"/>
  <c r="I55" i="1" l="1"/>
  <c r="G55" i="1"/>
  <c r="H55" i="1"/>
  <c r="I53" i="1"/>
  <c r="G53" i="1"/>
  <c r="H53" i="1"/>
  <c r="I49" i="1"/>
  <c r="H49" i="1"/>
  <c r="H44" i="1"/>
  <c r="I44" i="1"/>
  <c r="G44" i="1"/>
  <c r="I41" i="1"/>
  <c r="G41" i="1"/>
  <c r="H41" i="1"/>
  <c r="I35" i="1"/>
  <c r="G35" i="1"/>
  <c r="H35" i="1"/>
  <c r="I33" i="1"/>
  <c r="G33" i="1"/>
  <c r="H33" i="1"/>
  <c r="I29" i="1"/>
  <c r="G29" i="1"/>
  <c r="H29" i="1"/>
  <c r="I24" i="1"/>
  <c r="H24" i="1"/>
  <c r="G24" i="1"/>
  <c r="I22" i="1"/>
  <c r="H22" i="1"/>
  <c r="G22" i="1"/>
  <c r="I20" i="1"/>
  <c r="H20" i="1"/>
  <c r="G20" i="1"/>
  <c r="I11" i="1"/>
  <c r="H11" i="1"/>
  <c r="G11" i="1"/>
  <c r="I59" i="1" l="1"/>
  <c r="G59" i="1"/>
  <c r="H59" i="1"/>
</calcChain>
</file>

<file path=xl/sharedStrings.xml><?xml version="1.0" encoding="utf-8"?>
<sst xmlns="http://schemas.openxmlformats.org/spreadsheetml/2006/main" count="252" uniqueCount="85">
  <si>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</si>
  <si>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</si>
  <si>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</si>
  <si>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</si>
  <si>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</si>
  <si>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</si>
  <si>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</si>
  <si>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2024 год</t>
  </si>
  <si>
    <t>2025 год</t>
  </si>
  <si>
    <t>2026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</si>
  <si>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</si>
  <si>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</si>
  <si>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</si>
  <si>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</si>
  <si>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</si>
  <si>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</si>
  <si>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</si>
  <si>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</si>
  <si>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</si>
  <si>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</si>
  <si>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</si>
  <si>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</si>
  <si>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</si>
  <si>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</si>
  <si>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</si>
  <si>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</si>
  <si>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</si>
  <si>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</si>
  <si>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</si>
  <si>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</si>
  <si>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</si>
  <si>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</si>
  <si>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</si>
  <si>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</si>
  <si>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</si>
  <si>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</si>
  <si>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</si>
  <si>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</si>
  <si>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</si>
  <si>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</si>
  <si>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</si>
  <si>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</si>
  <si>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</si>
  <si>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</si>
  <si>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</si>
  <si>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</si>
  <si>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</si>
  <si>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</si>
  <si>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</si>
  <si>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</si>
  <si>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</si>
  <si>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</si>
  <si>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</si>
  <si>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</si>
  <si>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</si>
  <si>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</si>
  <si>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</si>
  <si>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</si>
  <si>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</si>
  <si>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</si>
  <si>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</si>
  <si>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</si>
  <si>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</si>
  <si>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</si>
  <si>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</si>
  <si>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</si>
  <si>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</si>
  <si>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</si>
  <si>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</si>
  <si>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</si>
  <si>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</si>
  <si>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</si>
  <si>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</si>
  <si>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</si>
  <si>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</si>
  <si>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</si>
  <si>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</si>
  <si>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Вельского муниципального района</t>
  </si>
  <si>
    <t>Распределение бюджетных ассигнований бюджета Вельского муниципального района на 2024 год  и плановый период 2025-2026 го по разделам, подразделам классификации расходов бюджетов Российской Федерации</t>
  </si>
  <si>
    <t xml:space="preserve">к решению Собрания депутатов </t>
  </si>
  <si>
    <t>Архангельской области</t>
  </si>
  <si>
    <t>Массовый спорт</t>
  </si>
  <si>
    <t>Спорт высших достижений</t>
  </si>
  <si>
    <t>Приложение № 3</t>
  </si>
  <si>
    <t>от 25 декабря 2024 г.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</si>
</sst>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6" fillId="2" borderId="0" xfId="0" applyFont="1" applyFill="1" applyAlignment="1">
      <alignment horizontal="left"/>
    </xf>
    <xf numFmtId="0" fontId="3" fillId="2" borderId="3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59"/>
  <sheetViews>
    <sheetView tabSelected="1" view="pageBreakPreview" topLeftCell="A18" zoomScale="60" zoomScaleNormal="100" workbookViewId="0">
      <selection activeCell="M12" sqref="M12"/>
    </sheetView>
  </sheetViews>
  <sheetFormatPr defaultRowHeight="12.75" x14ac:dyDescent="0.2"/>
  <cols>
    <col min="1" max="1" width="83.5703125" style="1" customWidth="1"/>
    <col min="2" max="2" width="4.28515625" style="1" hidden="1" customWidth="1"/>
    <col min="3" max="3" width="7.28515625" style="1" bestFit="1" customWidth="1"/>
    <col min="4" max="4" width="7.5703125" style="1" customWidth="1"/>
    <col min="5" max="5" width="15.7109375" style="1" hidden="1" customWidth="1"/>
    <col min="6" max="6" width="5.28515625" style="1" customWidth="1"/>
    <col min="7" max="7" width="21.7109375" style="1" customWidth="1"/>
    <col min="8" max="8" width="16.7109375" style="1" hidden="1" customWidth="1"/>
    <col min="9" max="9" width="16.42578125" style="1" hidden="1" customWidth="1"/>
    <col min="10" max="256" width="8.85546875" style="1"/>
    <col min="257" max="257" width="67.42578125" style="1" customWidth="1"/>
    <col min="258" max="258" width="9.28515625" style="1" hidden="1" customWidth="1"/>
    <col min="259" max="259" width="7.7109375" style="1" customWidth="1"/>
    <col min="260" max="260" width="7.5703125" style="1" customWidth="1"/>
    <col min="261" max="262" width="9.28515625" style="1" hidden="1" customWidth="1"/>
    <col min="263" max="263" width="16" style="1" customWidth="1"/>
    <col min="264" max="512" width="8.85546875" style="1"/>
    <col min="513" max="513" width="67.42578125" style="1" customWidth="1"/>
    <col min="514" max="514" width="9.28515625" style="1" hidden="1" customWidth="1"/>
    <col min="515" max="515" width="7.7109375" style="1" customWidth="1"/>
    <col min="516" max="516" width="7.5703125" style="1" customWidth="1"/>
    <col min="517" max="518" width="9.28515625" style="1" hidden="1" customWidth="1"/>
    <col min="519" max="519" width="16" style="1" customWidth="1"/>
    <col min="520" max="768" width="8.85546875" style="1"/>
    <col min="769" max="769" width="67.42578125" style="1" customWidth="1"/>
    <col min="770" max="770" width="9.28515625" style="1" hidden="1" customWidth="1"/>
    <col min="771" max="771" width="7.7109375" style="1" customWidth="1"/>
    <col min="772" max="772" width="7.5703125" style="1" customWidth="1"/>
    <col min="773" max="774" width="9.28515625" style="1" hidden="1" customWidth="1"/>
    <col min="775" max="775" width="16" style="1" customWidth="1"/>
    <col min="776" max="1024" width="8.85546875" style="1"/>
    <col min="1025" max="1025" width="67.42578125" style="1" customWidth="1"/>
    <col min="1026" max="1026" width="9.28515625" style="1" hidden="1" customWidth="1"/>
    <col min="1027" max="1027" width="7.7109375" style="1" customWidth="1"/>
    <col min="1028" max="1028" width="7.5703125" style="1" customWidth="1"/>
    <col min="1029" max="1030" width="9.28515625" style="1" hidden="1" customWidth="1"/>
    <col min="1031" max="1031" width="16" style="1" customWidth="1"/>
    <col min="1032" max="1280" width="8.85546875" style="1"/>
    <col min="1281" max="1281" width="67.42578125" style="1" customWidth="1"/>
    <col min="1282" max="1282" width="9.28515625" style="1" hidden="1" customWidth="1"/>
    <col min="1283" max="1283" width="7.7109375" style="1" customWidth="1"/>
    <col min="1284" max="1284" width="7.5703125" style="1" customWidth="1"/>
    <col min="1285" max="1286" width="9.28515625" style="1" hidden="1" customWidth="1"/>
    <col min="1287" max="1287" width="16" style="1" customWidth="1"/>
    <col min="1288" max="1536" width="8.85546875" style="1"/>
    <col min="1537" max="1537" width="67.42578125" style="1" customWidth="1"/>
    <col min="1538" max="1538" width="9.28515625" style="1" hidden="1" customWidth="1"/>
    <col min="1539" max="1539" width="7.7109375" style="1" customWidth="1"/>
    <col min="1540" max="1540" width="7.5703125" style="1" customWidth="1"/>
    <col min="1541" max="1542" width="9.28515625" style="1" hidden="1" customWidth="1"/>
    <col min="1543" max="1543" width="16" style="1" customWidth="1"/>
    <col min="1544" max="1792" width="8.85546875" style="1"/>
    <col min="1793" max="1793" width="67.42578125" style="1" customWidth="1"/>
    <col min="1794" max="1794" width="9.28515625" style="1" hidden="1" customWidth="1"/>
    <col min="1795" max="1795" width="7.7109375" style="1" customWidth="1"/>
    <col min="1796" max="1796" width="7.5703125" style="1" customWidth="1"/>
    <col min="1797" max="1798" width="9.28515625" style="1" hidden="1" customWidth="1"/>
    <col min="1799" max="1799" width="16" style="1" customWidth="1"/>
    <col min="1800" max="2048" width="8.85546875" style="1"/>
    <col min="2049" max="2049" width="67.42578125" style="1" customWidth="1"/>
    <col min="2050" max="2050" width="9.28515625" style="1" hidden="1" customWidth="1"/>
    <col min="2051" max="2051" width="7.7109375" style="1" customWidth="1"/>
    <col min="2052" max="2052" width="7.5703125" style="1" customWidth="1"/>
    <col min="2053" max="2054" width="9.28515625" style="1" hidden="1" customWidth="1"/>
    <col min="2055" max="2055" width="16" style="1" customWidth="1"/>
    <col min="2056" max="2304" width="8.85546875" style="1"/>
    <col min="2305" max="2305" width="67.42578125" style="1" customWidth="1"/>
    <col min="2306" max="2306" width="9.28515625" style="1" hidden="1" customWidth="1"/>
    <col min="2307" max="2307" width="7.7109375" style="1" customWidth="1"/>
    <col min="2308" max="2308" width="7.5703125" style="1" customWidth="1"/>
    <col min="2309" max="2310" width="9.28515625" style="1" hidden="1" customWidth="1"/>
    <col min="2311" max="2311" width="16" style="1" customWidth="1"/>
    <col min="2312" max="2560" width="8.85546875" style="1"/>
    <col min="2561" max="2561" width="67.42578125" style="1" customWidth="1"/>
    <col min="2562" max="2562" width="9.28515625" style="1" hidden="1" customWidth="1"/>
    <col min="2563" max="2563" width="7.7109375" style="1" customWidth="1"/>
    <col min="2564" max="2564" width="7.5703125" style="1" customWidth="1"/>
    <col min="2565" max="2566" width="9.28515625" style="1" hidden="1" customWidth="1"/>
    <col min="2567" max="2567" width="16" style="1" customWidth="1"/>
    <col min="2568" max="2816" width="8.85546875" style="1"/>
    <col min="2817" max="2817" width="67.42578125" style="1" customWidth="1"/>
    <col min="2818" max="2818" width="9.28515625" style="1" hidden="1" customWidth="1"/>
    <col min="2819" max="2819" width="7.7109375" style="1" customWidth="1"/>
    <col min="2820" max="2820" width="7.5703125" style="1" customWidth="1"/>
    <col min="2821" max="2822" width="9.28515625" style="1" hidden="1" customWidth="1"/>
    <col min="2823" max="2823" width="16" style="1" customWidth="1"/>
    <col min="2824" max="3072" width="8.85546875" style="1"/>
    <col min="3073" max="3073" width="67.42578125" style="1" customWidth="1"/>
    <col min="3074" max="3074" width="9.28515625" style="1" hidden="1" customWidth="1"/>
    <col min="3075" max="3075" width="7.7109375" style="1" customWidth="1"/>
    <col min="3076" max="3076" width="7.5703125" style="1" customWidth="1"/>
    <col min="3077" max="3078" width="9.28515625" style="1" hidden="1" customWidth="1"/>
    <col min="3079" max="3079" width="16" style="1" customWidth="1"/>
    <col min="3080" max="3328" width="8.85546875" style="1"/>
    <col min="3329" max="3329" width="67.42578125" style="1" customWidth="1"/>
    <col min="3330" max="3330" width="9.28515625" style="1" hidden="1" customWidth="1"/>
    <col min="3331" max="3331" width="7.7109375" style="1" customWidth="1"/>
    <col min="3332" max="3332" width="7.5703125" style="1" customWidth="1"/>
    <col min="3333" max="3334" width="9.28515625" style="1" hidden="1" customWidth="1"/>
    <col min="3335" max="3335" width="16" style="1" customWidth="1"/>
    <col min="3336" max="3584" width="8.85546875" style="1"/>
    <col min="3585" max="3585" width="67.42578125" style="1" customWidth="1"/>
    <col min="3586" max="3586" width="9.28515625" style="1" hidden="1" customWidth="1"/>
    <col min="3587" max="3587" width="7.7109375" style="1" customWidth="1"/>
    <col min="3588" max="3588" width="7.5703125" style="1" customWidth="1"/>
    <col min="3589" max="3590" width="9.28515625" style="1" hidden="1" customWidth="1"/>
    <col min="3591" max="3591" width="16" style="1" customWidth="1"/>
    <col min="3592" max="3840" width="8.85546875" style="1"/>
    <col min="3841" max="3841" width="67.42578125" style="1" customWidth="1"/>
    <col min="3842" max="3842" width="9.28515625" style="1" hidden="1" customWidth="1"/>
    <col min="3843" max="3843" width="7.7109375" style="1" customWidth="1"/>
    <col min="3844" max="3844" width="7.5703125" style="1" customWidth="1"/>
    <col min="3845" max="3846" width="9.28515625" style="1" hidden="1" customWidth="1"/>
    <col min="3847" max="3847" width="16" style="1" customWidth="1"/>
    <col min="3848" max="4096" width="8.85546875" style="1"/>
    <col min="4097" max="4097" width="67.42578125" style="1" customWidth="1"/>
    <col min="4098" max="4098" width="9.28515625" style="1" hidden="1" customWidth="1"/>
    <col min="4099" max="4099" width="7.7109375" style="1" customWidth="1"/>
    <col min="4100" max="4100" width="7.5703125" style="1" customWidth="1"/>
    <col min="4101" max="4102" width="9.28515625" style="1" hidden="1" customWidth="1"/>
    <col min="4103" max="4103" width="16" style="1" customWidth="1"/>
    <col min="4104" max="4352" width="8.85546875" style="1"/>
    <col min="4353" max="4353" width="67.42578125" style="1" customWidth="1"/>
    <col min="4354" max="4354" width="9.28515625" style="1" hidden="1" customWidth="1"/>
    <col min="4355" max="4355" width="7.7109375" style="1" customWidth="1"/>
    <col min="4356" max="4356" width="7.5703125" style="1" customWidth="1"/>
    <col min="4357" max="4358" width="9.28515625" style="1" hidden="1" customWidth="1"/>
    <col min="4359" max="4359" width="16" style="1" customWidth="1"/>
    <col min="4360" max="4608" width="8.85546875" style="1"/>
    <col min="4609" max="4609" width="67.42578125" style="1" customWidth="1"/>
    <col min="4610" max="4610" width="9.28515625" style="1" hidden="1" customWidth="1"/>
    <col min="4611" max="4611" width="7.7109375" style="1" customWidth="1"/>
    <col min="4612" max="4612" width="7.5703125" style="1" customWidth="1"/>
    <col min="4613" max="4614" width="9.28515625" style="1" hidden="1" customWidth="1"/>
    <col min="4615" max="4615" width="16" style="1" customWidth="1"/>
    <col min="4616" max="4864" width="8.85546875" style="1"/>
    <col min="4865" max="4865" width="67.42578125" style="1" customWidth="1"/>
    <col min="4866" max="4866" width="9.28515625" style="1" hidden="1" customWidth="1"/>
    <col min="4867" max="4867" width="7.7109375" style="1" customWidth="1"/>
    <col min="4868" max="4868" width="7.5703125" style="1" customWidth="1"/>
    <col min="4869" max="4870" width="9.28515625" style="1" hidden="1" customWidth="1"/>
    <col min="4871" max="4871" width="16" style="1" customWidth="1"/>
    <col min="4872" max="5120" width="8.85546875" style="1"/>
    <col min="5121" max="5121" width="67.42578125" style="1" customWidth="1"/>
    <col min="5122" max="5122" width="9.28515625" style="1" hidden="1" customWidth="1"/>
    <col min="5123" max="5123" width="7.7109375" style="1" customWidth="1"/>
    <col min="5124" max="5124" width="7.5703125" style="1" customWidth="1"/>
    <col min="5125" max="5126" width="9.28515625" style="1" hidden="1" customWidth="1"/>
    <col min="5127" max="5127" width="16" style="1" customWidth="1"/>
    <col min="5128" max="5376" width="8.85546875" style="1"/>
    <col min="5377" max="5377" width="67.42578125" style="1" customWidth="1"/>
    <col min="5378" max="5378" width="9.28515625" style="1" hidden="1" customWidth="1"/>
    <col min="5379" max="5379" width="7.7109375" style="1" customWidth="1"/>
    <col min="5380" max="5380" width="7.5703125" style="1" customWidth="1"/>
    <col min="5381" max="5382" width="9.28515625" style="1" hidden="1" customWidth="1"/>
    <col min="5383" max="5383" width="16" style="1" customWidth="1"/>
    <col min="5384" max="5632" width="8.85546875" style="1"/>
    <col min="5633" max="5633" width="67.42578125" style="1" customWidth="1"/>
    <col min="5634" max="5634" width="9.28515625" style="1" hidden="1" customWidth="1"/>
    <col min="5635" max="5635" width="7.7109375" style="1" customWidth="1"/>
    <col min="5636" max="5636" width="7.5703125" style="1" customWidth="1"/>
    <col min="5637" max="5638" width="9.28515625" style="1" hidden="1" customWidth="1"/>
    <col min="5639" max="5639" width="16" style="1" customWidth="1"/>
    <col min="5640" max="5888" width="8.85546875" style="1"/>
    <col min="5889" max="5889" width="67.42578125" style="1" customWidth="1"/>
    <col min="5890" max="5890" width="9.28515625" style="1" hidden="1" customWidth="1"/>
    <col min="5891" max="5891" width="7.7109375" style="1" customWidth="1"/>
    <col min="5892" max="5892" width="7.5703125" style="1" customWidth="1"/>
    <col min="5893" max="5894" width="9.28515625" style="1" hidden="1" customWidth="1"/>
    <col min="5895" max="5895" width="16" style="1" customWidth="1"/>
    <col min="5896" max="6144" width="8.85546875" style="1"/>
    <col min="6145" max="6145" width="67.42578125" style="1" customWidth="1"/>
    <col min="6146" max="6146" width="9.28515625" style="1" hidden="1" customWidth="1"/>
    <col min="6147" max="6147" width="7.7109375" style="1" customWidth="1"/>
    <col min="6148" max="6148" width="7.5703125" style="1" customWidth="1"/>
    <col min="6149" max="6150" width="9.28515625" style="1" hidden="1" customWidth="1"/>
    <col min="6151" max="6151" width="16" style="1" customWidth="1"/>
    <col min="6152" max="6400" width="8.85546875" style="1"/>
    <col min="6401" max="6401" width="67.42578125" style="1" customWidth="1"/>
    <col min="6402" max="6402" width="9.28515625" style="1" hidden="1" customWidth="1"/>
    <col min="6403" max="6403" width="7.7109375" style="1" customWidth="1"/>
    <col min="6404" max="6404" width="7.5703125" style="1" customWidth="1"/>
    <col min="6405" max="6406" width="9.28515625" style="1" hidden="1" customWidth="1"/>
    <col min="6407" max="6407" width="16" style="1" customWidth="1"/>
    <col min="6408" max="6656" width="8.85546875" style="1"/>
    <col min="6657" max="6657" width="67.42578125" style="1" customWidth="1"/>
    <col min="6658" max="6658" width="9.28515625" style="1" hidden="1" customWidth="1"/>
    <col min="6659" max="6659" width="7.7109375" style="1" customWidth="1"/>
    <col min="6660" max="6660" width="7.5703125" style="1" customWidth="1"/>
    <col min="6661" max="6662" width="9.28515625" style="1" hidden="1" customWidth="1"/>
    <col min="6663" max="6663" width="16" style="1" customWidth="1"/>
    <col min="6664" max="6912" width="8.85546875" style="1"/>
    <col min="6913" max="6913" width="67.42578125" style="1" customWidth="1"/>
    <col min="6914" max="6914" width="9.28515625" style="1" hidden="1" customWidth="1"/>
    <col min="6915" max="6915" width="7.7109375" style="1" customWidth="1"/>
    <col min="6916" max="6916" width="7.5703125" style="1" customWidth="1"/>
    <col min="6917" max="6918" width="9.28515625" style="1" hidden="1" customWidth="1"/>
    <col min="6919" max="6919" width="16" style="1" customWidth="1"/>
    <col min="6920" max="7168" width="8.85546875" style="1"/>
    <col min="7169" max="7169" width="67.42578125" style="1" customWidth="1"/>
    <col min="7170" max="7170" width="9.28515625" style="1" hidden="1" customWidth="1"/>
    <col min="7171" max="7171" width="7.7109375" style="1" customWidth="1"/>
    <col min="7172" max="7172" width="7.5703125" style="1" customWidth="1"/>
    <col min="7173" max="7174" width="9.28515625" style="1" hidden="1" customWidth="1"/>
    <col min="7175" max="7175" width="16" style="1" customWidth="1"/>
    <col min="7176" max="7424" width="8.85546875" style="1"/>
    <col min="7425" max="7425" width="67.42578125" style="1" customWidth="1"/>
    <col min="7426" max="7426" width="9.28515625" style="1" hidden="1" customWidth="1"/>
    <col min="7427" max="7427" width="7.7109375" style="1" customWidth="1"/>
    <col min="7428" max="7428" width="7.5703125" style="1" customWidth="1"/>
    <col min="7429" max="7430" width="9.28515625" style="1" hidden="1" customWidth="1"/>
    <col min="7431" max="7431" width="16" style="1" customWidth="1"/>
    <col min="7432" max="7680" width="8.85546875" style="1"/>
    <col min="7681" max="7681" width="67.42578125" style="1" customWidth="1"/>
    <col min="7682" max="7682" width="9.28515625" style="1" hidden="1" customWidth="1"/>
    <col min="7683" max="7683" width="7.7109375" style="1" customWidth="1"/>
    <col min="7684" max="7684" width="7.5703125" style="1" customWidth="1"/>
    <col min="7685" max="7686" width="9.28515625" style="1" hidden="1" customWidth="1"/>
    <col min="7687" max="7687" width="16" style="1" customWidth="1"/>
    <col min="7688" max="7936" width="8.85546875" style="1"/>
    <col min="7937" max="7937" width="67.42578125" style="1" customWidth="1"/>
    <col min="7938" max="7938" width="9.28515625" style="1" hidden="1" customWidth="1"/>
    <col min="7939" max="7939" width="7.7109375" style="1" customWidth="1"/>
    <col min="7940" max="7940" width="7.5703125" style="1" customWidth="1"/>
    <col min="7941" max="7942" width="9.28515625" style="1" hidden="1" customWidth="1"/>
    <col min="7943" max="7943" width="16" style="1" customWidth="1"/>
    <col min="7944" max="8192" width="8.85546875" style="1"/>
    <col min="8193" max="8193" width="67.42578125" style="1" customWidth="1"/>
    <col min="8194" max="8194" width="9.28515625" style="1" hidden="1" customWidth="1"/>
    <col min="8195" max="8195" width="7.7109375" style="1" customWidth="1"/>
    <col min="8196" max="8196" width="7.5703125" style="1" customWidth="1"/>
    <col min="8197" max="8198" width="9.28515625" style="1" hidden="1" customWidth="1"/>
    <col min="8199" max="8199" width="16" style="1" customWidth="1"/>
    <col min="8200" max="8448" width="8.85546875" style="1"/>
    <col min="8449" max="8449" width="67.42578125" style="1" customWidth="1"/>
    <col min="8450" max="8450" width="9.28515625" style="1" hidden="1" customWidth="1"/>
    <col min="8451" max="8451" width="7.7109375" style="1" customWidth="1"/>
    <col min="8452" max="8452" width="7.5703125" style="1" customWidth="1"/>
    <col min="8453" max="8454" width="9.28515625" style="1" hidden="1" customWidth="1"/>
    <col min="8455" max="8455" width="16" style="1" customWidth="1"/>
    <col min="8456" max="8704" width="8.85546875" style="1"/>
    <col min="8705" max="8705" width="67.42578125" style="1" customWidth="1"/>
    <col min="8706" max="8706" width="9.28515625" style="1" hidden="1" customWidth="1"/>
    <col min="8707" max="8707" width="7.7109375" style="1" customWidth="1"/>
    <col min="8708" max="8708" width="7.5703125" style="1" customWidth="1"/>
    <col min="8709" max="8710" width="9.28515625" style="1" hidden="1" customWidth="1"/>
    <col min="8711" max="8711" width="16" style="1" customWidth="1"/>
    <col min="8712" max="8960" width="8.85546875" style="1"/>
    <col min="8961" max="8961" width="67.42578125" style="1" customWidth="1"/>
    <col min="8962" max="8962" width="9.28515625" style="1" hidden="1" customWidth="1"/>
    <col min="8963" max="8963" width="7.7109375" style="1" customWidth="1"/>
    <col min="8964" max="8964" width="7.5703125" style="1" customWidth="1"/>
    <col min="8965" max="8966" width="9.28515625" style="1" hidden="1" customWidth="1"/>
    <col min="8967" max="8967" width="16" style="1" customWidth="1"/>
    <col min="8968" max="9216" width="8.85546875" style="1"/>
    <col min="9217" max="9217" width="67.42578125" style="1" customWidth="1"/>
    <col min="9218" max="9218" width="9.28515625" style="1" hidden="1" customWidth="1"/>
    <col min="9219" max="9219" width="7.7109375" style="1" customWidth="1"/>
    <col min="9220" max="9220" width="7.5703125" style="1" customWidth="1"/>
    <col min="9221" max="9222" width="9.28515625" style="1" hidden="1" customWidth="1"/>
    <col min="9223" max="9223" width="16" style="1" customWidth="1"/>
    <col min="9224" max="9472" width="8.85546875" style="1"/>
    <col min="9473" max="9473" width="67.42578125" style="1" customWidth="1"/>
    <col min="9474" max="9474" width="9.28515625" style="1" hidden="1" customWidth="1"/>
    <col min="9475" max="9475" width="7.7109375" style="1" customWidth="1"/>
    <col min="9476" max="9476" width="7.5703125" style="1" customWidth="1"/>
    <col min="9477" max="9478" width="9.28515625" style="1" hidden="1" customWidth="1"/>
    <col min="9479" max="9479" width="16" style="1" customWidth="1"/>
    <col min="9480" max="9728" width="8.85546875" style="1"/>
    <col min="9729" max="9729" width="67.42578125" style="1" customWidth="1"/>
    <col min="9730" max="9730" width="9.28515625" style="1" hidden="1" customWidth="1"/>
    <col min="9731" max="9731" width="7.7109375" style="1" customWidth="1"/>
    <col min="9732" max="9732" width="7.5703125" style="1" customWidth="1"/>
    <col min="9733" max="9734" width="9.28515625" style="1" hidden="1" customWidth="1"/>
    <col min="9735" max="9735" width="16" style="1" customWidth="1"/>
    <col min="9736" max="9984" width="8.85546875" style="1"/>
    <col min="9985" max="9985" width="67.42578125" style="1" customWidth="1"/>
    <col min="9986" max="9986" width="9.28515625" style="1" hidden="1" customWidth="1"/>
    <col min="9987" max="9987" width="7.7109375" style="1" customWidth="1"/>
    <col min="9988" max="9988" width="7.5703125" style="1" customWidth="1"/>
    <col min="9989" max="9990" width="9.28515625" style="1" hidden="1" customWidth="1"/>
    <col min="9991" max="9991" width="16" style="1" customWidth="1"/>
    <col min="9992" max="10240" width="8.85546875" style="1"/>
    <col min="10241" max="10241" width="67.42578125" style="1" customWidth="1"/>
    <col min="10242" max="10242" width="9.28515625" style="1" hidden="1" customWidth="1"/>
    <col min="10243" max="10243" width="7.7109375" style="1" customWidth="1"/>
    <col min="10244" max="10244" width="7.5703125" style="1" customWidth="1"/>
    <col min="10245" max="10246" width="9.28515625" style="1" hidden="1" customWidth="1"/>
    <col min="10247" max="10247" width="16" style="1" customWidth="1"/>
    <col min="10248" max="10496" width="8.85546875" style="1"/>
    <col min="10497" max="10497" width="67.42578125" style="1" customWidth="1"/>
    <col min="10498" max="10498" width="9.28515625" style="1" hidden="1" customWidth="1"/>
    <col min="10499" max="10499" width="7.7109375" style="1" customWidth="1"/>
    <col min="10500" max="10500" width="7.5703125" style="1" customWidth="1"/>
    <col min="10501" max="10502" width="9.28515625" style="1" hidden="1" customWidth="1"/>
    <col min="10503" max="10503" width="16" style="1" customWidth="1"/>
    <col min="10504" max="10752" width="8.85546875" style="1"/>
    <col min="10753" max="10753" width="67.42578125" style="1" customWidth="1"/>
    <col min="10754" max="10754" width="9.28515625" style="1" hidden="1" customWidth="1"/>
    <col min="10755" max="10755" width="7.7109375" style="1" customWidth="1"/>
    <col min="10756" max="10756" width="7.5703125" style="1" customWidth="1"/>
    <col min="10757" max="10758" width="9.28515625" style="1" hidden="1" customWidth="1"/>
    <col min="10759" max="10759" width="16" style="1" customWidth="1"/>
    <col min="10760" max="11008" width="8.85546875" style="1"/>
    <col min="11009" max="11009" width="67.42578125" style="1" customWidth="1"/>
    <col min="11010" max="11010" width="9.28515625" style="1" hidden="1" customWidth="1"/>
    <col min="11011" max="11011" width="7.7109375" style="1" customWidth="1"/>
    <col min="11012" max="11012" width="7.5703125" style="1" customWidth="1"/>
    <col min="11013" max="11014" width="9.28515625" style="1" hidden="1" customWidth="1"/>
    <col min="11015" max="11015" width="16" style="1" customWidth="1"/>
    <col min="11016" max="11264" width="8.85546875" style="1"/>
    <col min="11265" max="11265" width="67.42578125" style="1" customWidth="1"/>
    <col min="11266" max="11266" width="9.28515625" style="1" hidden="1" customWidth="1"/>
    <col min="11267" max="11267" width="7.7109375" style="1" customWidth="1"/>
    <col min="11268" max="11268" width="7.5703125" style="1" customWidth="1"/>
    <col min="11269" max="11270" width="9.28515625" style="1" hidden="1" customWidth="1"/>
    <col min="11271" max="11271" width="16" style="1" customWidth="1"/>
    <col min="11272" max="11520" width="8.85546875" style="1"/>
    <col min="11521" max="11521" width="67.42578125" style="1" customWidth="1"/>
    <col min="11522" max="11522" width="9.28515625" style="1" hidden="1" customWidth="1"/>
    <col min="11523" max="11523" width="7.7109375" style="1" customWidth="1"/>
    <col min="11524" max="11524" width="7.5703125" style="1" customWidth="1"/>
    <col min="11525" max="11526" width="9.28515625" style="1" hidden="1" customWidth="1"/>
    <col min="11527" max="11527" width="16" style="1" customWidth="1"/>
    <col min="11528" max="11776" width="8.85546875" style="1"/>
    <col min="11777" max="11777" width="67.42578125" style="1" customWidth="1"/>
    <col min="11778" max="11778" width="9.28515625" style="1" hidden="1" customWidth="1"/>
    <col min="11779" max="11779" width="7.7109375" style="1" customWidth="1"/>
    <col min="11780" max="11780" width="7.5703125" style="1" customWidth="1"/>
    <col min="11781" max="11782" width="9.28515625" style="1" hidden="1" customWidth="1"/>
    <col min="11783" max="11783" width="16" style="1" customWidth="1"/>
    <col min="11784" max="12032" width="8.85546875" style="1"/>
    <col min="12033" max="12033" width="67.42578125" style="1" customWidth="1"/>
    <col min="12034" max="12034" width="9.28515625" style="1" hidden="1" customWidth="1"/>
    <col min="12035" max="12035" width="7.7109375" style="1" customWidth="1"/>
    <col min="12036" max="12036" width="7.5703125" style="1" customWidth="1"/>
    <col min="12037" max="12038" width="9.28515625" style="1" hidden="1" customWidth="1"/>
    <col min="12039" max="12039" width="16" style="1" customWidth="1"/>
    <col min="12040" max="12288" width="8.85546875" style="1"/>
    <col min="12289" max="12289" width="67.42578125" style="1" customWidth="1"/>
    <col min="12290" max="12290" width="9.28515625" style="1" hidden="1" customWidth="1"/>
    <col min="12291" max="12291" width="7.7109375" style="1" customWidth="1"/>
    <col min="12292" max="12292" width="7.5703125" style="1" customWidth="1"/>
    <col min="12293" max="12294" width="9.28515625" style="1" hidden="1" customWidth="1"/>
    <col min="12295" max="12295" width="16" style="1" customWidth="1"/>
    <col min="12296" max="12544" width="8.85546875" style="1"/>
    <col min="12545" max="12545" width="67.42578125" style="1" customWidth="1"/>
    <col min="12546" max="12546" width="9.28515625" style="1" hidden="1" customWidth="1"/>
    <col min="12547" max="12547" width="7.7109375" style="1" customWidth="1"/>
    <col min="12548" max="12548" width="7.5703125" style="1" customWidth="1"/>
    <col min="12549" max="12550" width="9.28515625" style="1" hidden="1" customWidth="1"/>
    <col min="12551" max="12551" width="16" style="1" customWidth="1"/>
    <col min="12552" max="12800" width="8.85546875" style="1"/>
    <col min="12801" max="12801" width="67.42578125" style="1" customWidth="1"/>
    <col min="12802" max="12802" width="9.28515625" style="1" hidden="1" customWidth="1"/>
    <col min="12803" max="12803" width="7.7109375" style="1" customWidth="1"/>
    <col min="12804" max="12804" width="7.5703125" style="1" customWidth="1"/>
    <col min="12805" max="12806" width="9.28515625" style="1" hidden="1" customWidth="1"/>
    <col min="12807" max="12807" width="16" style="1" customWidth="1"/>
    <col min="12808" max="13056" width="8.85546875" style="1"/>
    <col min="13057" max="13057" width="67.42578125" style="1" customWidth="1"/>
    <col min="13058" max="13058" width="9.28515625" style="1" hidden="1" customWidth="1"/>
    <col min="13059" max="13059" width="7.7109375" style="1" customWidth="1"/>
    <col min="13060" max="13060" width="7.5703125" style="1" customWidth="1"/>
    <col min="13061" max="13062" width="9.28515625" style="1" hidden="1" customWidth="1"/>
    <col min="13063" max="13063" width="16" style="1" customWidth="1"/>
    <col min="13064" max="13312" width="8.85546875" style="1"/>
    <col min="13313" max="13313" width="67.42578125" style="1" customWidth="1"/>
    <col min="13314" max="13314" width="9.28515625" style="1" hidden="1" customWidth="1"/>
    <col min="13315" max="13315" width="7.7109375" style="1" customWidth="1"/>
    <col min="13316" max="13316" width="7.5703125" style="1" customWidth="1"/>
    <col min="13317" max="13318" width="9.28515625" style="1" hidden="1" customWidth="1"/>
    <col min="13319" max="13319" width="16" style="1" customWidth="1"/>
    <col min="13320" max="13568" width="8.85546875" style="1"/>
    <col min="13569" max="13569" width="67.42578125" style="1" customWidth="1"/>
    <col min="13570" max="13570" width="9.28515625" style="1" hidden="1" customWidth="1"/>
    <col min="13571" max="13571" width="7.7109375" style="1" customWidth="1"/>
    <col min="13572" max="13572" width="7.5703125" style="1" customWidth="1"/>
    <col min="13573" max="13574" width="9.28515625" style="1" hidden="1" customWidth="1"/>
    <col min="13575" max="13575" width="16" style="1" customWidth="1"/>
    <col min="13576" max="13824" width="8.85546875" style="1"/>
    <col min="13825" max="13825" width="67.42578125" style="1" customWidth="1"/>
    <col min="13826" max="13826" width="9.28515625" style="1" hidden="1" customWidth="1"/>
    <col min="13827" max="13827" width="7.7109375" style="1" customWidth="1"/>
    <col min="13828" max="13828" width="7.5703125" style="1" customWidth="1"/>
    <col min="13829" max="13830" width="9.28515625" style="1" hidden="1" customWidth="1"/>
    <col min="13831" max="13831" width="16" style="1" customWidth="1"/>
    <col min="13832" max="14080" width="8.85546875" style="1"/>
    <col min="14081" max="14081" width="67.42578125" style="1" customWidth="1"/>
    <col min="14082" max="14082" width="9.28515625" style="1" hidden="1" customWidth="1"/>
    <col min="14083" max="14083" width="7.7109375" style="1" customWidth="1"/>
    <col min="14084" max="14084" width="7.5703125" style="1" customWidth="1"/>
    <col min="14085" max="14086" width="9.28515625" style="1" hidden="1" customWidth="1"/>
    <col min="14087" max="14087" width="16" style="1" customWidth="1"/>
    <col min="14088" max="14336" width="8.85546875" style="1"/>
    <col min="14337" max="14337" width="67.42578125" style="1" customWidth="1"/>
    <col min="14338" max="14338" width="9.28515625" style="1" hidden="1" customWidth="1"/>
    <col min="14339" max="14339" width="7.7109375" style="1" customWidth="1"/>
    <col min="14340" max="14340" width="7.5703125" style="1" customWidth="1"/>
    <col min="14341" max="14342" width="9.28515625" style="1" hidden="1" customWidth="1"/>
    <col min="14343" max="14343" width="16" style="1" customWidth="1"/>
    <col min="14344" max="14592" width="8.85546875" style="1"/>
    <col min="14593" max="14593" width="67.42578125" style="1" customWidth="1"/>
    <col min="14594" max="14594" width="9.28515625" style="1" hidden="1" customWidth="1"/>
    <col min="14595" max="14595" width="7.7109375" style="1" customWidth="1"/>
    <col min="14596" max="14596" width="7.5703125" style="1" customWidth="1"/>
    <col min="14597" max="14598" width="9.28515625" style="1" hidden="1" customWidth="1"/>
    <col min="14599" max="14599" width="16" style="1" customWidth="1"/>
    <col min="14600" max="14848" width="8.85546875" style="1"/>
    <col min="14849" max="14849" width="67.42578125" style="1" customWidth="1"/>
    <col min="14850" max="14850" width="9.28515625" style="1" hidden="1" customWidth="1"/>
    <col min="14851" max="14851" width="7.7109375" style="1" customWidth="1"/>
    <col min="14852" max="14852" width="7.5703125" style="1" customWidth="1"/>
    <col min="14853" max="14854" width="9.28515625" style="1" hidden="1" customWidth="1"/>
    <col min="14855" max="14855" width="16" style="1" customWidth="1"/>
    <col min="14856" max="15104" width="8.85546875" style="1"/>
    <col min="15105" max="15105" width="67.42578125" style="1" customWidth="1"/>
    <col min="15106" max="15106" width="9.28515625" style="1" hidden="1" customWidth="1"/>
    <col min="15107" max="15107" width="7.7109375" style="1" customWidth="1"/>
    <col min="15108" max="15108" width="7.5703125" style="1" customWidth="1"/>
    <col min="15109" max="15110" width="9.28515625" style="1" hidden="1" customWidth="1"/>
    <col min="15111" max="15111" width="16" style="1" customWidth="1"/>
    <col min="15112" max="15360" width="8.85546875" style="1"/>
    <col min="15361" max="15361" width="67.42578125" style="1" customWidth="1"/>
    <col min="15362" max="15362" width="9.28515625" style="1" hidden="1" customWidth="1"/>
    <col min="15363" max="15363" width="7.7109375" style="1" customWidth="1"/>
    <col min="15364" max="15364" width="7.5703125" style="1" customWidth="1"/>
    <col min="15365" max="15366" width="9.28515625" style="1" hidden="1" customWidth="1"/>
    <col min="15367" max="15367" width="16" style="1" customWidth="1"/>
    <col min="15368" max="15616" width="8.85546875" style="1"/>
    <col min="15617" max="15617" width="67.42578125" style="1" customWidth="1"/>
    <col min="15618" max="15618" width="9.28515625" style="1" hidden="1" customWidth="1"/>
    <col min="15619" max="15619" width="7.7109375" style="1" customWidth="1"/>
    <col min="15620" max="15620" width="7.5703125" style="1" customWidth="1"/>
    <col min="15621" max="15622" width="9.28515625" style="1" hidden="1" customWidth="1"/>
    <col min="15623" max="15623" width="16" style="1" customWidth="1"/>
    <col min="15624" max="15872" width="8.85546875" style="1"/>
    <col min="15873" max="15873" width="67.42578125" style="1" customWidth="1"/>
    <col min="15874" max="15874" width="9.28515625" style="1" hidden="1" customWidth="1"/>
    <col min="15875" max="15875" width="7.7109375" style="1" customWidth="1"/>
    <col min="15876" max="15876" width="7.5703125" style="1" customWidth="1"/>
    <col min="15877" max="15878" width="9.28515625" style="1" hidden="1" customWidth="1"/>
    <col min="15879" max="15879" width="16" style="1" customWidth="1"/>
    <col min="15880" max="16128" width="8.85546875" style="1"/>
    <col min="16129" max="16129" width="67.42578125" style="1" customWidth="1"/>
    <col min="16130" max="16130" width="9.28515625" style="1" hidden="1" customWidth="1"/>
    <col min="16131" max="16131" width="7.7109375" style="1" customWidth="1"/>
    <col min="16132" max="16132" width="7.5703125" style="1" customWidth="1"/>
    <col min="16133" max="16134" width="9.28515625" style="1" hidden="1" customWidth="1"/>
    <col min="16135" max="16135" width="16" style="1" customWidth="1"/>
    <col min="16136" max="16384" width="8.85546875" style="1"/>
  </cols>
  <sheetData>
    <row r="1" spans="1:9" ht="26.25" hidden="1" customHeight="1" x14ac:dyDescent="0.25"/>
    <row r="2" spans="1:9" ht="17.100000000000001" customHeight="1" x14ac:dyDescent="0.25">
      <c r="D2" s="19" t="s">
        <v>83</v>
      </c>
      <c r="E2" s="19"/>
      <c r="F2" s="19"/>
      <c r="G2" s="19"/>
      <c r="H2" s="19"/>
    </row>
    <row r="3" spans="1:9" ht="15" customHeight="1" x14ac:dyDescent="0.25">
      <c r="D3" s="19" t="s">
        <v>79</v>
      </c>
      <c r="E3" s="19"/>
      <c r="F3" s="19"/>
      <c r="G3" s="19"/>
      <c r="H3" s="19"/>
    </row>
    <row r="4" spans="1:9" ht="15" customHeight="1" x14ac:dyDescent="0.25">
      <c r="D4" s="20" t="s">
        <v>77</v>
      </c>
      <c r="E4" s="18"/>
      <c r="F4" s="18"/>
      <c r="G4" s="18"/>
      <c r="H4" s="18"/>
    </row>
    <row r="5" spans="1:9" ht="14.65" customHeight="1" x14ac:dyDescent="0.25">
      <c r="D5" s="19" t="s">
        <v>80</v>
      </c>
      <c r="E5" s="19"/>
      <c r="F5" s="19"/>
      <c r="G5" s="19"/>
      <c r="H5" s="19"/>
    </row>
    <row r="6" spans="1:9" ht="14.65" customHeight="1" x14ac:dyDescent="0.25">
      <c r="D6" s="19" t="s">
        <v>84</v>
      </c>
      <c r="E6" s="19"/>
      <c r="F6" s="19"/>
      <c r="G6" s="19"/>
      <c r="H6" s="19"/>
    </row>
    <row r="7" spans="1:9" ht="59.25" customHeight="1" x14ac:dyDescent="0.2">
      <c r="A7" s="25" t="s">
        <v>78</v>
      </c>
      <c r="B7" s="25"/>
      <c r="C7" s="25"/>
      <c r="D7" s="25"/>
      <c r="E7" s="25"/>
      <c r="F7" s="25"/>
      <c r="G7" s="25"/>
      <c r="H7" s="25"/>
      <c r="I7" s="25"/>
    </row>
    <row r="8" spans="1:9" ht="21" customHeight="1" x14ac:dyDescent="0.2">
      <c r="A8" s="26" t="s">
        <v>0</v>
      </c>
      <c r="B8" s="2"/>
      <c r="C8" s="26" t="s">
        <v>1</v>
      </c>
      <c r="D8" s="26" t="s">
        <v>2</v>
      </c>
      <c r="E8" s="2"/>
      <c r="F8" s="2"/>
      <c r="G8" s="28" t="s">
        <v>3</v>
      </c>
      <c r="H8" s="29"/>
      <c r="I8" s="30"/>
    </row>
    <row r="9" spans="1:9" ht="35.1" customHeight="1" x14ac:dyDescent="0.2">
      <c r="A9" s="27"/>
      <c r="B9" s="2" t="s">
        <v>4</v>
      </c>
      <c r="C9" s="27"/>
      <c r="D9" s="27"/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</row>
    <row r="10" spans="1:9" ht="15.6" x14ac:dyDescent="0.3">
      <c r="A10" s="3">
        <v>1</v>
      </c>
      <c r="B10" s="3"/>
      <c r="C10" s="4">
        <v>2</v>
      </c>
      <c r="D10" s="4">
        <v>3</v>
      </c>
      <c r="E10" s="4"/>
      <c r="F10" s="4"/>
      <c r="G10" s="5">
        <v>4</v>
      </c>
      <c r="H10" s="5">
        <v>5</v>
      </c>
      <c r="I10" s="5">
        <v>6</v>
      </c>
    </row>
    <row r="11" spans="1:9" ht="21.75" customHeight="1" x14ac:dyDescent="0.25">
      <c r="A11" s="6" t="s">
        <v>10</v>
      </c>
      <c r="B11" s="7"/>
      <c r="C11" s="8" t="s">
        <v>11</v>
      </c>
      <c r="D11" s="8" t="s">
        <v>12</v>
      </c>
      <c r="E11" s="8" t="s">
        <v>13</v>
      </c>
      <c r="F11" s="8" t="s">
        <v>14</v>
      </c>
      <c r="G11" s="9">
        <f>SUM(G12:G19)</f>
        <v>218340683.53999999</v>
      </c>
      <c r="H11" s="9">
        <f t="shared" ref="H11:I11" si="0">SUM(H12:H19)</f>
        <v>179136682.31</v>
      </c>
      <c r="I11" s="9">
        <f t="shared" si="0"/>
        <v>184381816.22</v>
      </c>
    </row>
    <row r="12" spans="1:9" ht="37.5" customHeight="1" x14ac:dyDescent="0.25">
      <c r="A12" s="10" t="s">
        <v>15</v>
      </c>
      <c r="B12" s="11"/>
      <c r="C12" s="12" t="s">
        <v>11</v>
      </c>
      <c r="D12" s="12" t="s">
        <v>16</v>
      </c>
      <c r="E12" s="12" t="s">
        <v>13</v>
      </c>
      <c r="F12" s="12" t="s">
        <v>14</v>
      </c>
      <c r="G12" s="13">
        <v>3145200</v>
      </c>
      <c r="H12" s="13">
        <v>3145200</v>
      </c>
      <c r="I12" s="13">
        <v>3145200</v>
      </c>
    </row>
    <row r="13" spans="1:9" ht="48.75" customHeight="1" x14ac:dyDescent="0.25">
      <c r="A13" s="10" t="s">
        <v>17</v>
      </c>
      <c r="B13" s="11"/>
      <c r="C13" s="12" t="s">
        <v>11</v>
      </c>
      <c r="D13" s="12" t="s">
        <v>18</v>
      </c>
      <c r="E13" s="12" t="s">
        <v>13</v>
      </c>
      <c r="F13" s="12" t="s">
        <v>14</v>
      </c>
      <c r="G13" s="13">
        <v>7618500</v>
      </c>
      <c r="H13" s="13">
        <v>7618500</v>
      </c>
      <c r="I13" s="13">
        <v>7618500</v>
      </c>
    </row>
    <row r="14" spans="1:9" ht="54" customHeight="1" x14ac:dyDescent="0.25">
      <c r="A14" s="10" t="s">
        <v>19</v>
      </c>
      <c r="B14" s="11"/>
      <c r="C14" s="12" t="s">
        <v>11</v>
      </c>
      <c r="D14" s="12" t="s">
        <v>20</v>
      </c>
      <c r="E14" s="12" t="s">
        <v>13</v>
      </c>
      <c r="F14" s="12" t="s">
        <v>14</v>
      </c>
      <c r="G14" s="13">
        <f>48201268.93+536613.33-193255+500000+423661.17</f>
        <v>49468288.43</v>
      </c>
      <c r="H14" s="13">
        <v>48225641.32</v>
      </c>
      <c r="I14" s="13">
        <v>48324105.770000003</v>
      </c>
    </row>
    <row r="15" spans="1:9" ht="21" customHeight="1" x14ac:dyDescent="0.25">
      <c r="A15" s="10" t="s">
        <v>21</v>
      </c>
      <c r="B15" s="11"/>
      <c r="C15" s="12" t="s">
        <v>11</v>
      </c>
      <c r="D15" s="12" t="s">
        <v>22</v>
      </c>
      <c r="E15" s="12" t="s">
        <v>23</v>
      </c>
      <c r="F15" s="12" t="s">
        <v>14</v>
      </c>
      <c r="G15" s="13">
        <f>4482.83+11206.95</f>
        <v>15689.78</v>
      </c>
      <c r="H15" s="13">
        <f>3998.26+12293.11</f>
        <v>16291.37</v>
      </c>
      <c r="I15" s="13">
        <f>3998.01+186559.61</f>
        <v>190557.62</v>
      </c>
    </row>
    <row r="16" spans="1:9" ht="35.25" customHeight="1" x14ac:dyDescent="0.25">
      <c r="A16" s="10" t="s">
        <v>24</v>
      </c>
      <c r="B16" s="11"/>
      <c r="C16" s="12" t="s">
        <v>11</v>
      </c>
      <c r="D16" s="12" t="s">
        <v>25</v>
      </c>
      <c r="E16" s="12" t="s">
        <v>13</v>
      </c>
      <c r="F16" s="12" t="s">
        <v>14</v>
      </c>
      <c r="G16" s="13">
        <f>27817905+457686.17+727050.17-457986.17</f>
        <v>28544655.170000002</v>
      </c>
      <c r="H16" s="13">
        <v>27817905</v>
      </c>
      <c r="I16" s="13">
        <v>27817905</v>
      </c>
    </row>
    <row r="17" spans="1:9" ht="21.6" customHeight="1" x14ac:dyDescent="0.25">
      <c r="A17" s="22" t="s">
        <v>26</v>
      </c>
      <c r="B17" s="11"/>
      <c r="C17" s="12" t="s">
        <v>11</v>
      </c>
      <c r="D17" s="12" t="s">
        <v>27</v>
      </c>
      <c r="E17" s="12"/>
      <c r="F17" s="12" t="s">
        <v>14</v>
      </c>
      <c r="G17" s="13">
        <f>495500+24000+59116+139202</f>
        <v>717818</v>
      </c>
      <c r="H17" s="13">
        <v>0</v>
      </c>
      <c r="I17" s="13">
        <v>0</v>
      </c>
    </row>
    <row r="18" spans="1:9" ht="18.75" customHeight="1" x14ac:dyDescent="0.25">
      <c r="A18" s="24" t="s">
        <v>28</v>
      </c>
      <c r="B18" s="11"/>
      <c r="C18" s="12" t="s">
        <v>11</v>
      </c>
      <c r="D18" s="12" t="s">
        <v>29</v>
      </c>
      <c r="E18" s="12" t="s">
        <v>13</v>
      </c>
      <c r="F18" s="12" t="s">
        <v>14</v>
      </c>
      <c r="G18" s="13">
        <f>3000000-350000+650000</f>
        <v>3300000</v>
      </c>
      <c r="H18" s="13">
        <v>3000000</v>
      </c>
      <c r="I18" s="13">
        <v>3000000</v>
      </c>
    </row>
    <row r="19" spans="1:9" ht="18.75" customHeight="1" x14ac:dyDescent="0.25">
      <c r="A19" s="10" t="s">
        <v>30</v>
      </c>
      <c r="B19" s="11"/>
      <c r="C19" s="12" t="s">
        <v>11</v>
      </c>
      <c r="D19" s="12" t="s">
        <v>31</v>
      </c>
      <c r="E19" s="12" t="s">
        <v>13</v>
      </c>
      <c r="F19" s="12" t="s">
        <v>14</v>
      </c>
      <c r="G19" s="13">
        <f>100611734.92-6397500+2671482.11+2948439+75000+23534.22+15733060+193255+1635076+604430.91+358256+2500000+40030177.82-35516413.82+60000</f>
        <v>125530532.16</v>
      </c>
      <c r="H19" s="13">
        <f>100501834.92-6188690.3-5000000</f>
        <v>89313144.620000005</v>
      </c>
      <c r="I19" s="13">
        <f>100476534.92-6190987.09</f>
        <v>94285547.829999998</v>
      </c>
    </row>
    <row r="20" spans="1:9" ht="23.25" customHeight="1" x14ac:dyDescent="0.25">
      <c r="A20" s="6" t="s">
        <v>32</v>
      </c>
      <c r="B20" s="7"/>
      <c r="C20" s="8" t="s">
        <v>16</v>
      </c>
      <c r="D20" s="8" t="s">
        <v>12</v>
      </c>
      <c r="E20" s="8" t="s">
        <v>13</v>
      </c>
      <c r="F20" s="8" t="s">
        <v>14</v>
      </c>
      <c r="G20" s="9">
        <f>G21</f>
        <v>5540982.8600000003</v>
      </c>
      <c r="H20" s="9">
        <f t="shared" ref="H20:I20" si="1">H21</f>
        <v>6062772.9399999995</v>
      </c>
      <c r="I20" s="9">
        <f t="shared" si="1"/>
        <v>6628264.9399999995</v>
      </c>
    </row>
    <row r="21" spans="1:9" ht="25.5" customHeight="1" x14ac:dyDescent="0.25">
      <c r="A21" s="10" t="s">
        <v>33</v>
      </c>
      <c r="B21" s="11"/>
      <c r="C21" s="12" t="s">
        <v>16</v>
      </c>
      <c r="D21" s="12" t="s">
        <v>18</v>
      </c>
      <c r="E21" s="12" t="s">
        <v>13</v>
      </c>
      <c r="F21" s="12" t="s">
        <v>14</v>
      </c>
      <c r="G21" s="13">
        <f>5324076.35+199225.28+17681.23</f>
        <v>5540982.8600000003</v>
      </c>
      <c r="H21" s="13">
        <f>5530945.89+531827.05</f>
        <v>6062772.9399999995</v>
      </c>
      <c r="I21" s="13">
        <f>5774066.93+854198.01</f>
        <v>6628264.9399999995</v>
      </c>
    </row>
    <row r="22" spans="1:9" ht="24.75" customHeight="1" x14ac:dyDescent="0.25">
      <c r="A22" s="6" t="s">
        <v>34</v>
      </c>
      <c r="B22" s="7"/>
      <c r="C22" s="8" t="s">
        <v>18</v>
      </c>
      <c r="D22" s="8" t="s">
        <v>12</v>
      </c>
      <c r="E22" s="8" t="s">
        <v>13</v>
      </c>
      <c r="F22" s="8" t="s">
        <v>14</v>
      </c>
      <c r="G22" s="9">
        <f>G23</f>
        <v>2197592</v>
      </c>
      <c r="H22" s="9">
        <f t="shared" ref="H22:I22" si="2">H23</f>
        <v>2097592</v>
      </c>
      <c r="I22" s="9">
        <f t="shared" si="2"/>
        <v>2097592</v>
      </c>
    </row>
    <row r="23" spans="1:9" ht="36.75" customHeight="1" x14ac:dyDescent="0.25">
      <c r="A23" s="10" t="s">
        <v>35</v>
      </c>
      <c r="B23" s="11"/>
      <c r="C23" s="12" t="s">
        <v>18</v>
      </c>
      <c r="D23" s="12" t="s">
        <v>36</v>
      </c>
      <c r="E23" s="12" t="s">
        <v>13</v>
      </c>
      <c r="F23" s="12" t="s">
        <v>14</v>
      </c>
      <c r="G23" s="13">
        <f>2097592+100000</f>
        <v>2197592</v>
      </c>
      <c r="H23" s="13">
        <v>2097592</v>
      </c>
      <c r="I23" s="13">
        <v>2097592</v>
      </c>
    </row>
    <row r="24" spans="1:9" ht="23.25" customHeight="1" x14ac:dyDescent="0.25">
      <c r="A24" s="6" t="s">
        <v>37</v>
      </c>
      <c r="B24" s="7"/>
      <c r="C24" s="8" t="s">
        <v>20</v>
      </c>
      <c r="D24" s="8" t="s">
        <v>12</v>
      </c>
      <c r="E24" s="8" t="s">
        <v>13</v>
      </c>
      <c r="F24" s="8" t="s">
        <v>14</v>
      </c>
      <c r="G24" s="9">
        <f>SUM(G25:G28)</f>
        <v>185990538.86999997</v>
      </c>
      <c r="H24" s="9">
        <f t="shared" ref="H24:I24" si="3">SUM(H25:H28)</f>
        <v>162293441.81999999</v>
      </c>
      <c r="I24" s="9">
        <f t="shared" si="3"/>
        <v>163636700.59999999</v>
      </c>
    </row>
    <row r="25" spans="1:9" ht="23.25" customHeight="1" x14ac:dyDescent="0.25">
      <c r="A25" s="10" t="s">
        <v>38</v>
      </c>
      <c r="B25" s="11"/>
      <c r="C25" s="12" t="s">
        <v>20</v>
      </c>
      <c r="D25" s="12" t="s">
        <v>22</v>
      </c>
      <c r="E25" s="12" t="s">
        <v>13</v>
      </c>
      <c r="F25" s="12" t="s">
        <v>14</v>
      </c>
      <c r="G25" s="13">
        <f>9537580+138011.5</f>
        <v>9675591.5</v>
      </c>
      <c r="H25" s="13">
        <v>9537580</v>
      </c>
      <c r="I25" s="13">
        <v>9537580</v>
      </c>
    </row>
    <row r="26" spans="1:9" ht="23.25" customHeight="1" x14ac:dyDescent="0.25">
      <c r="A26" s="10" t="s">
        <v>39</v>
      </c>
      <c r="B26" s="11"/>
      <c r="C26" s="12" t="s">
        <v>20</v>
      </c>
      <c r="D26" s="12" t="s">
        <v>40</v>
      </c>
      <c r="E26" s="12" t="s">
        <v>13</v>
      </c>
      <c r="F26" s="12" t="s">
        <v>14</v>
      </c>
      <c r="G26" s="13">
        <f>64489500+6197500+56092.13+480000+3740692.22+7660865.28+1428720+1104000</f>
        <v>85157369.629999995</v>
      </c>
      <c r="H26" s="13">
        <f>64689500+6197500</f>
        <v>70887000</v>
      </c>
      <c r="I26" s="13">
        <f>64889500+6197500</f>
        <v>71087000</v>
      </c>
    </row>
    <row r="27" spans="1:9" ht="23.25" customHeight="1" x14ac:dyDescent="0.25">
      <c r="A27" s="10" t="s">
        <v>41</v>
      </c>
      <c r="B27" s="11"/>
      <c r="C27" s="12" t="s">
        <v>20</v>
      </c>
      <c r="D27" s="12" t="s">
        <v>42</v>
      </c>
      <c r="E27" s="12" t="s">
        <v>13</v>
      </c>
      <c r="F27" s="12" t="s">
        <v>14</v>
      </c>
      <c r="G27" s="13">
        <f>71402129+5448667.14+1500000+1000000+5662613-4000000</f>
        <v>81013409.140000001</v>
      </c>
      <c r="H27" s="13">
        <v>72399834.219999999</v>
      </c>
      <c r="I27" s="13">
        <v>73543093</v>
      </c>
    </row>
    <row r="28" spans="1:9" ht="23.25" customHeight="1" x14ac:dyDescent="0.25">
      <c r="A28" s="10" t="s">
        <v>43</v>
      </c>
      <c r="B28" s="11"/>
      <c r="C28" s="12" t="s">
        <v>20</v>
      </c>
      <c r="D28" s="12" t="s">
        <v>44</v>
      </c>
      <c r="E28" s="12" t="s">
        <v>13</v>
      </c>
      <c r="F28" s="12" t="s">
        <v>14</v>
      </c>
      <c r="G28" s="13">
        <f>9964168.6+180000</f>
        <v>10144168.6</v>
      </c>
      <c r="H28" s="13">
        <v>9469027.5999999996</v>
      </c>
      <c r="I28" s="13">
        <v>9469027.5999999996</v>
      </c>
    </row>
    <row r="29" spans="1:9" ht="18.75" customHeight="1" x14ac:dyDescent="0.25">
      <c r="A29" s="6" t="s">
        <v>45</v>
      </c>
      <c r="B29" s="8"/>
      <c r="C29" s="8" t="s">
        <v>22</v>
      </c>
      <c r="D29" s="8" t="s">
        <v>12</v>
      </c>
      <c r="E29" s="8" t="s">
        <v>13</v>
      </c>
      <c r="F29" s="8" t="s">
        <v>14</v>
      </c>
      <c r="G29" s="9">
        <f>SUM(G30:G32)</f>
        <v>34189522.960000008</v>
      </c>
      <c r="H29" s="9">
        <f t="shared" ref="H29:I29" si="4">SUM(H30:H32)</f>
        <v>38545275.130000003</v>
      </c>
      <c r="I29" s="9">
        <f t="shared" si="4"/>
        <v>13312015.130000001</v>
      </c>
    </row>
    <row r="30" spans="1:9" ht="26.25" customHeight="1" x14ac:dyDescent="0.25">
      <c r="A30" s="10" t="s">
        <v>46</v>
      </c>
      <c r="B30" s="12"/>
      <c r="C30" s="12" t="s">
        <v>22</v>
      </c>
      <c r="D30" s="12" t="s">
        <v>11</v>
      </c>
      <c r="E30" s="12" t="s">
        <v>13</v>
      </c>
      <c r="F30" s="12" t="s">
        <v>14</v>
      </c>
      <c r="G30" s="13">
        <f>18632865.13-6071550+1300000+5243341.41+1076484+300000+889420-4399182.41</f>
        <v>16971378.129999999</v>
      </c>
      <c r="H30" s="13">
        <f>10471015.13</f>
        <v>10471015.130000001</v>
      </c>
      <c r="I30" s="13">
        <v>10471015.130000001</v>
      </c>
    </row>
    <row r="31" spans="1:9" ht="23.25" customHeight="1" x14ac:dyDescent="0.25">
      <c r="A31" s="10" t="s">
        <v>47</v>
      </c>
      <c r="B31" s="12"/>
      <c r="C31" s="12" t="s">
        <v>22</v>
      </c>
      <c r="D31" s="12" t="s">
        <v>16</v>
      </c>
      <c r="E31" s="12" t="s">
        <v>13</v>
      </c>
      <c r="F31" s="12" t="s">
        <v>14</v>
      </c>
      <c r="G31" s="13">
        <f>184358578.74-182842269.75+3656667+8755168.84</f>
        <v>13928144.830000009</v>
      </c>
      <c r="H31" s="13">
        <f>551000+25233260</f>
        <v>25784260</v>
      </c>
      <c r="I31" s="13">
        <v>551000</v>
      </c>
    </row>
    <row r="32" spans="1:9" ht="23.25" customHeight="1" x14ac:dyDescent="0.25">
      <c r="A32" s="10" t="s">
        <v>48</v>
      </c>
      <c r="B32" s="12"/>
      <c r="C32" s="12" t="s">
        <v>22</v>
      </c>
      <c r="D32" s="12" t="s">
        <v>18</v>
      </c>
      <c r="E32" s="12" t="s">
        <v>13</v>
      </c>
      <c r="F32" s="12" t="s">
        <v>14</v>
      </c>
      <c r="G32" s="13">
        <f>2290000+1000000</f>
        <v>3290000</v>
      </c>
      <c r="H32" s="13">
        <v>2290000</v>
      </c>
      <c r="I32" s="13">
        <v>2290000</v>
      </c>
    </row>
    <row r="33" spans="1:9" ht="23.25" customHeight="1" x14ac:dyDescent="0.25">
      <c r="A33" s="6" t="s">
        <v>49</v>
      </c>
      <c r="B33" s="8"/>
      <c r="C33" s="8" t="s">
        <v>25</v>
      </c>
      <c r="D33" s="8" t="s">
        <v>12</v>
      </c>
      <c r="E33" s="8" t="s">
        <v>13</v>
      </c>
      <c r="F33" s="8" t="s">
        <v>14</v>
      </c>
      <c r="G33" s="9">
        <f>SUM(G34)</f>
        <v>12111159.609999999</v>
      </c>
      <c r="H33" s="9">
        <f t="shared" ref="H33:I33" si="5">SUM(H34)</f>
        <v>2280678</v>
      </c>
      <c r="I33" s="9">
        <f t="shared" si="5"/>
        <v>2280678</v>
      </c>
    </row>
    <row r="34" spans="1:9" ht="30.75" customHeight="1" x14ac:dyDescent="0.25">
      <c r="A34" s="10" t="s">
        <v>50</v>
      </c>
      <c r="B34" s="12"/>
      <c r="C34" s="12" t="s">
        <v>25</v>
      </c>
      <c r="D34" s="12" t="s">
        <v>22</v>
      </c>
      <c r="E34" s="12" t="s">
        <v>13</v>
      </c>
      <c r="F34" s="12" t="s">
        <v>14</v>
      </c>
      <c r="G34" s="13">
        <f>3801000+2890108.61+1420051+2000000+2000000</f>
        <v>12111159.609999999</v>
      </c>
      <c r="H34" s="13">
        <f>3801000-1520322</f>
        <v>2280678</v>
      </c>
      <c r="I34" s="13">
        <f>3801000-1520322</f>
        <v>2280678</v>
      </c>
    </row>
    <row r="35" spans="1:9" ht="21.75" customHeight="1" x14ac:dyDescent="0.25">
      <c r="A35" s="6" t="s">
        <v>51</v>
      </c>
      <c r="B35" s="8"/>
      <c r="C35" s="8" t="s">
        <v>27</v>
      </c>
      <c r="D35" s="8" t="s">
        <v>12</v>
      </c>
      <c r="E35" s="8" t="s">
        <v>13</v>
      </c>
      <c r="F35" s="8" t="s">
        <v>14</v>
      </c>
      <c r="G35" s="9">
        <f>SUM(G36:G40)</f>
        <v>1842637115.6099999</v>
      </c>
      <c r="H35" s="9">
        <f t="shared" ref="H35:I35" si="6">SUM(H36:H40)</f>
        <v>1705817340.45</v>
      </c>
      <c r="I35" s="9">
        <f t="shared" si="6"/>
        <v>1728949516.24</v>
      </c>
    </row>
    <row r="36" spans="1:9" ht="22.5" customHeight="1" x14ac:dyDescent="0.25">
      <c r="A36" s="10" t="s">
        <v>52</v>
      </c>
      <c r="B36" s="12"/>
      <c r="C36" s="12" t="s">
        <v>27</v>
      </c>
      <c r="D36" s="12" t="s">
        <v>11</v>
      </c>
      <c r="E36" s="12" t="s">
        <v>13</v>
      </c>
      <c r="F36" s="12" t="s">
        <v>14</v>
      </c>
      <c r="G36" s="13">
        <f>667371711.39+680000+1124766.18+901167+94130</f>
        <v>670171774.56999993</v>
      </c>
      <c r="H36" s="13">
        <v>668635784.99000001</v>
      </c>
      <c r="I36" s="13">
        <v>684281147.19000006</v>
      </c>
    </row>
    <row r="37" spans="1:9" ht="24" customHeight="1" x14ac:dyDescent="0.25">
      <c r="A37" s="10" t="s">
        <v>53</v>
      </c>
      <c r="B37" s="12"/>
      <c r="C37" s="12" t="s">
        <v>27</v>
      </c>
      <c r="D37" s="12" t="s">
        <v>16</v>
      </c>
      <c r="E37" s="12" t="s">
        <v>13</v>
      </c>
      <c r="F37" s="12" t="s">
        <v>14</v>
      </c>
      <c r="G37" s="13">
        <f>899725432.51+602320+6439112+2626800+85891872.28+777031.26+306000+29666737.05+12000000-36990.39</f>
        <v>1037998314.7099999</v>
      </c>
      <c r="H37" s="13">
        <f>906646623.5+1520322+126160+5000000</f>
        <v>913293105.5</v>
      </c>
      <c r="I37" s="13">
        <f>918745407.58+1520322+126160</f>
        <v>920391889.58000004</v>
      </c>
    </row>
    <row r="38" spans="1:9" ht="24" customHeight="1" x14ac:dyDescent="0.25">
      <c r="A38" s="10" t="s">
        <v>54</v>
      </c>
      <c r="B38" s="12"/>
      <c r="C38" s="12" t="s">
        <v>27</v>
      </c>
      <c r="D38" s="12" t="s">
        <v>18</v>
      </c>
      <c r="E38" s="12" t="s">
        <v>13</v>
      </c>
      <c r="F38" s="12" t="s">
        <v>14</v>
      </c>
      <c r="G38" s="13">
        <f>108040122+166499.91</f>
        <v>108206621.91</v>
      </c>
      <c r="H38" s="13">
        <v>102412902.5</v>
      </c>
      <c r="I38" s="13">
        <v>102662888.06</v>
      </c>
    </row>
    <row r="39" spans="1:9" ht="23.25" customHeight="1" x14ac:dyDescent="0.25">
      <c r="A39" s="10" t="s">
        <v>55</v>
      </c>
      <c r="B39" s="12"/>
      <c r="C39" s="12" t="s">
        <v>27</v>
      </c>
      <c r="D39" s="12" t="s">
        <v>27</v>
      </c>
      <c r="E39" s="12" t="s">
        <v>13</v>
      </c>
      <c r="F39" s="12" t="s">
        <v>14</v>
      </c>
      <c r="G39" s="13">
        <f>2967181+295400+1511700+2497896.76</f>
        <v>7272177.7599999998</v>
      </c>
      <c r="H39" s="13">
        <v>2967181</v>
      </c>
      <c r="I39" s="13">
        <v>2967181</v>
      </c>
    </row>
    <row r="40" spans="1:9" ht="23.25" customHeight="1" x14ac:dyDescent="0.25">
      <c r="A40" s="10" t="s">
        <v>56</v>
      </c>
      <c r="B40" s="12"/>
      <c r="C40" s="12" t="s">
        <v>27</v>
      </c>
      <c r="D40" s="12" t="s">
        <v>42</v>
      </c>
      <c r="E40" s="12" t="s">
        <v>13</v>
      </c>
      <c r="F40" s="12" t="s">
        <v>14</v>
      </c>
      <c r="G40" s="13">
        <f>18020355.45+768391.06+199480.15</f>
        <v>18988226.659999996</v>
      </c>
      <c r="H40" s="13">
        <v>18508366.460000001</v>
      </c>
      <c r="I40" s="13">
        <v>18646410.41</v>
      </c>
    </row>
    <row r="41" spans="1:9" ht="21" customHeight="1" x14ac:dyDescent="0.25">
      <c r="A41" s="6" t="s">
        <v>57</v>
      </c>
      <c r="B41" s="8"/>
      <c r="C41" s="8" t="s">
        <v>40</v>
      </c>
      <c r="D41" s="8" t="s">
        <v>12</v>
      </c>
      <c r="E41" s="8" t="s">
        <v>13</v>
      </c>
      <c r="F41" s="8" t="s">
        <v>14</v>
      </c>
      <c r="G41" s="9">
        <f>SUM(G42:G43)</f>
        <v>203979702.70000002</v>
      </c>
      <c r="H41" s="9">
        <f t="shared" ref="H41:I41" si="7">SUM(H42:H43)</f>
        <v>187347732.79999998</v>
      </c>
      <c r="I41" s="9">
        <f t="shared" si="7"/>
        <v>187611648.38</v>
      </c>
    </row>
    <row r="42" spans="1:9" ht="20.25" customHeight="1" x14ac:dyDescent="0.25">
      <c r="A42" s="10" t="s">
        <v>58</v>
      </c>
      <c r="B42" s="12"/>
      <c r="C42" s="12" t="s">
        <v>40</v>
      </c>
      <c r="D42" s="12" t="s">
        <v>11</v>
      </c>
      <c r="E42" s="12" t="s">
        <v>13</v>
      </c>
      <c r="F42" s="12" t="s">
        <v>14</v>
      </c>
      <c r="G42" s="13">
        <f>192023331.33-82743.62+3934999.99+659200+275000+275385-80</f>
        <v>197085092.70000002</v>
      </c>
      <c r="H42" s="13">
        <f>180535923.54-82800.74</f>
        <v>180453122.79999998</v>
      </c>
      <c r="I42" s="13">
        <f>180749846.42-32808.04</f>
        <v>180717038.38</v>
      </c>
    </row>
    <row r="43" spans="1:9" ht="21" customHeight="1" x14ac:dyDescent="0.25">
      <c r="A43" s="10" t="s">
        <v>59</v>
      </c>
      <c r="B43" s="12"/>
      <c r="C43" s="12" t="s">
        <v>40</v>
      </c>
      <c r="D43" s="12" t="s">
        <v>20</v>
      </c>
      <c r="E43" s="12" t="s">
        <v>13</v>
      </c>
      <c r="F43" s="12" t="s">
        <v>14</v>
      </c>
      <c r="G43" s="13">
        <v>6894610</v>
      </c>
      <c r="H43" s="13">
        <v>6894610</v>
      </c>
      <c r="I43" s="13">
        <v>6894610</v>
      </c>
    </row>
    <row r="44" spans="1:9" ht="21" customHeight="1" x14ac:dyDescent="0.25">
      <c r="A44" s="6" t="s">
        <v>60</v>
      </c>
      <c r="B44" s="8"/>
      <c r="C44" s="8" t="s">
        <v>61</v>
      </c>
      <c r="D44" s="8" t="s">
        <v>62</v>
      </c>
      <c r="E44" s="8" t="s">
        <v>13</v>
      </c>
      <c r="F44" s="8" t="s">
        <v>14</v>
      </c>
      <c r="G44" s="9">
        <f>SUM(G45:G48)</f>
        <v>142425738.13999999</v>
      </c>
      <c r="H44" s="9">
        <f t="shared" ref="H44:I44" si="8">SUM(H45:H48)</f>
        <v>136133072.80000001</v>
      </c>
      <c r="I44" s="9">
        <f t="shared" si="8"/>
        <v>128566200.74999999</v>
      </c>
    </row>
    <row r="45" spans="1:9" ht="22.5" customHeight="1" x14ac:dyDescent="0.25">
      <c r="A45" s="10" t="s">
        <v>63</v>
      </c>
      <c r="B45" s="12"/>
      <c r="C45" s="12" t="s">
        <v>36</v>
      </c>
      <c r="D45" s="12" t="s">
        <v>11</v>
      </c>
      <c r="E45" s="12" t="s">
        <v>13</v>
      </c>
      <c r="F45" s="12" t="s">
        <v>14</v>
      </c>
      <c r="G45" s="13">
        <f>2555809+591822.18</f>
        <v>3147631.18</v>
      </c>
      <c r="H45" s="13">
        <v>2555809</v>
      </c>
      <c r="I45" s="13">
        <v>2555809</v>
      </c>
    </row>
    <row r="46" spans="1:9" ht="22.5" customHeight="1" x14ac:dyDescent="0.25">
      <c r="A46" s="10" t="s">
        <v>64</v>
      </c>
      <c r="B46" s="12"/>
      <c r="C46" s="12" t="s">
        <v>36</v>
      </c>
      <c r="D46" s="12" t="s">
        <v>18</v>
      </c>
      <c r="E46" s="12" t="s">
        <v>13</v>
      </c>
      <c r="F46" s="12" t="s">
        <v>14</v>
      </c>
      <c r="G46" s="13">
        <f>8004048+11809302-1438955.12-580424.74</f>
        <v>17793970.140000001</v>
      </c>
      <c r="H46" s="13">
        <v>445000</v>
      </c>
      <c r="I46" s="13">
        <v>445000</v>
      </c>
    </row>
    <row r="47" spans="1:9" ht="22.5" customHeight="1" x14ac:dyDescent="0.25">
      <c r="A47" s="10" t="s">
        <v>65</v>
      </c>
      <c r="B47" s="12"/>
      <c r="C47" s="12" t="s">
        <v>36</v>
      </c>
      <c r="D47" s="12" t="s">
        <v>20</v>
      </c>
      <c r="E47" s="12" t="s">
        <v>13</v>
      </c>
      <c r="F47" s="12" t="s">
        <v>14</v>
      </c>
      <c r="G47" s="13">
        <f>147180281.98-1236659.85+2851168.6-41805909.85</f>
        <v>106988880.88</v>
      </c>
      <c r="H47" s="13">
        <f>122933514.83-3653211.52</f>
        <v>119280303.31</v>
      </c>
      <c r="I47" s="13">
        <f>123605275.19-12351344.71</f>
        <v>111253930.47999999</v>
      </c>
    </row>
    <row r="48" spans="1:9" ht="21" customHeight="1" x14ac:dyDescent="0.25">
      <c r="A48" s="10" t="s">
        <v>66</v>
      </c>
      <c r="B48" s="12"/>
      <c r="C48" s="12" t="s">
        <v>36</v>
      </c>
      <c r="D48" s="12" t="s">
        <v>25</v>
      </c>
      <c r="E48" s="12" t="s">
        <v>13</v>
      </c>
      <c r="F48" s="12" t="s">
        <v>14</v>
      </c>
      <c r="G48" s="13">
        <f>13750458.67+395853.44+745605+12000-408661.17</f>
        <v>14495255.939999999</v>
      </c>
      <c r="H48" s="13">
        <v>13851960.49</v>
      </c>
      <c r="I48" s="13">
        <v>14311461.27</v>
      </c>
    </row>
    <row r="49" spans="1:9" ht="18" customHeight="1" x14ac:dyDescent="0.25">
      <c r="A49" s="6" t="s">
        <v>67</v>
      </c>
      <c r="B49" s="8"/>
      <c r="C49" s="8" t="s">
        <v>29</v>
      </c>
      <c r="D49" s="8" t="s">
        <v>12</v>
      </c>
      <c r="E49" s="8" t="s">
        <v>13</v>
      </c>
      <c r="F49" s="8" t="s">
        <v>14</v>
      </c>
      <c r="G49" s="9">
        <f>G50+G51+G52</f>
        <v>36561526.149999999</v>
      </c>
      <c r="H49" s="9">
        <f t="shared" ref="H49:I49" si="9">H50</f>
        <v>34563556</v>
      </c>
      <c r="I49" s="9">
        <f t="shared" si="9"/>
        <v>34563556</v>
      </c>
    </row>
    <row r="50" spans="1:9" ht="18.75" customHeight="1" x14ac:dyDescent="0.25">
      <c r="A50" s="10" t="s">
        <v>68</v>
      </c>
      <c r="B50" s="12"/>
      <c r="C50" s="12" t="s">
        <v>29</v>
      </c>
      <c r="D50" s="12" t="s">
        <v>11</v>
      </c>
      <c r="E50" s="12" t="s">
        <v>13</v>
      </c>
      <c r="F50" s="12" t="s">
        <v>14</v>
      </c>
      <c r="G50" s="13">
        <v>34563556</v>
      </c>
      <c r="H50" s="13">
        <v>34563556</v>
      </c>
      <c r="I50" s="13">
        <v>34563556</v>
      </c>
    </row>
    <row r="51" spans="1:9" ht="18.75" customHeight="1" x14ac:dyDescent="0.25">
      <c r="A51" s="10" t="s">
        <v>81</v>
      </c>
      <c r="B51" s="23" t="s">
        <v>29</v>
      </c>
      <c r="C51" s="23" t="s">
        <v>29</v>
      </c>
      <c r="D51" s="12" t="s">
        <v>16</v>
      </c>
      <c r="E51" s="12"/>
      <c r="F51" s="12" t="s">
        <v>14</v>
      </c>
      <c r="G51" s="13">
        <f>1448890-668459.85</f>
        <v>780430.15</v>
      </c>
      <c r="H51" s="13"/>
      <c r="I51" s="13"/>
    </row>
    <row r="52" spans="1:9" ht="18.75" customHeight="1" x14ac:dyDescent="0.25">
      <c r="A52" s="10" t="s">
        <v>82</v>
      </c>
      <c r="B52" s="23" t="s">
        <v>29</v>
      </c>
      <c r="C52" s="23" t="s">
        <v>29</v>
      </c>
      <c r="D52" s="12" t="s">
        <v>18</v>
      </c>
      <c r="E52" s="12"/>
      <c r="F52" s="12" t="s">
        <v>14</v>
      </c>
      <c r="G52" s="13">
        <v>1217540</v>
      </c>
      <c r="H52" s="13"/>
      <c r="I52" s="13"/>
    </row>
    <row r="53" spans="1:9" ht="21" customHeight="1" x14ac:dyDescent="0.25">
      <c r="A53" s="14" t="s">
        <v>69</v>
      </c>
      <c r="B53" s="8"/>
      <c r="C53" s="8" t="s">
        <v>31</v>
      </c>
      <c r="D53" s="8" t="s">
        <v>12</v>
      </c>
      <c r="E53" s="8" t="s">
        <v>13</v>
      </c>
      <c r="F53" s="8" t="s">
        <v>14</v>
      </c>
      <c r="G53" s="9">
        <f>G54</f>
        <v>23483012.68</v>
      </c>
      <c r="H53" s="9">
        <f t="shared" ref="H53:I53" si="10">H54</f>
        <v>35820772.310000002</v>
      </c>
      <c r="I53" s="9">
        <f t="shared" si="10"/>
        <v>37249771.659999996</v>
      </c>
    </row>
    <row r="54" spans="1:9" ht="26.25" customHeight="1" x14ac:dyDescent="0.25">
      <c r="A54" s="21" t="s">
        <v>70</v>
      </c>
      <c r="B54" s="12"/>
      <c r="C54" s="12" t="s">
        <v>31</v>
      </c>
      <c r="D54" s="12" t="s">
        <v>11</v>
      </c>
      <c r="E54" s="12" t="s">
        <v>13</v>
      </c>
      <c r="F54" s="12" t="s">
        <v>14</v>
      </c>
      <c r="G54" s="13">
        <f>20144773+2871093+551575-84428.32</f>
        <v>23483012.68</v>
      </c>
      <c r="H54" s="13">
        <v>35820772.310000002</v>
      </c>
      <c r="I54" s="13">
        <v>37249771.659999996</v>
      </c>
    </row>
    <row r="55" spans="1:9" ht="36.75" customHeight="1" x14ac:dyDescent="0.25">
      <c r="A55" s="14" t="s">
        <v>71</v>
      </c>
      <c r="B55" s="8"/>
      <c r="C55" s="8" t="s">
        <v>72</v>
      </c>
      <c r="D55" s="8" t="s">
        <v>12</v>
      </c>
      <c r="E55" s="8" t="s">
        <v>13</v>
      </c>
      <c r="F55" s="8" t="s">
        <v>14</v>
      </c>
      <c r="G55" s="9">
        <f>SUM(G56:G57)</f>
        <v>78449629.370000005</v>
      </c>
      <c r="H55" s="9">
        <f t="shared" ref="H55:I55" si="11">SUM(H56:H57)</f>
        <v>15524205.24</v>
      </c>
      <c r="I55" s="9">
        <f t="shared" si="11"/>
        <v>15303399.560000001</v>
      </c>
    </row>
    <row r="56" spans="1:9" ht="35.25" customHeight="1" x14ac:dyDescent="0.25">
      <c r="A56" s="15" t="s">
        <v>73</v>
      </c>
      <c r="B56" s="12"/>
      <c r="C56" s="12" t="s">
        <v>72</v>
      </c>
      <c r="D56" s="12" t="s">
        <v>11</v>
      </c>
      <c r="E56" s="12" t="s">
        <v>13</v>
      </c>
      <c r="F56" s="12" t="s">
        <v>14</v>
      </c>
      <c r="G56" s="13">
        <v>17946631.98</v>
      </c>
      <c r="H56" s="13">
        <v>15524205.24</v>
      </c>
      <c r="I56" s="13">
        <v>15303399.560000001</v>
      </c>
    </row>
    <row r="57" spans="1:9" ht="22.5" customHeight="1" x14ac:dyDescent="0.25">
      <c r="A57" s="15" t="s">
        <v>74</v>
      </c>
      <c r="B57" s="12"/>
      <c r="C57" s="12" t="s">
        <v>72</v>
      </c>
      <c r="D57" s="12" t="s">
        <v>16</v>
      </c>
      <c r="E57" s="12" t="s">
        <v>13</v>
      </c>
      <c r="F57" s="12" t="s">
        <v>14</v>
      </c>
      <c r="G57" s="13">
        <f>60045311.22+457686.17</f>
        <v>60502997.390000001</v>
      </c>
      <c r="H57" s="13">
        <v>0</v>
      </c>
      <c r="I57" s="13">
        <v>0</v>
      </c>
    </row>
    <row r="58" spans="1:9" ht="22.5" customHeight="1" x14ac:dyDescent="0.25">
      <c r="A58" s="14" t="s">
        <v>75</v>
      </c>
      <c r="B58" s="8"/>
      <c r="C58" s="8"/>
      <c r="D58" s="8"/>
      <c r="E58" s="8"/>
      <c r="F58" s="8"/>
      <c r="G58" s="9"/>
      <c r="H58" s="9">
        <v>29352519.52</v>
      </c>
      <c r="I58" s="9">
        <v>60479718.539999999</v>
      </c>
    </row>
    <row r="59" spans="1:9" ht="30.75" customHeight="1" x14ac:dyDescent="0.25">
      <c r="A59" s="16" t="s">
        <v>76</v>
      </c>
      <c r="B59" s="17"/>
      <c r="C59" s="17"/>
      <c r="D59" s="17"/>
      <c r="E59" s="17"/>
      <c r="F59" s="17"/>
      <c r="G59" s="9">
        <f>G11+G20+G22+G24+G29+G33+G35+G41+G44+G49+G53+G55</f>
        <v>2785907204.4899993</v>
      </c>
      <c r="H59" s="9">
        <f>H11+H20+H22+H24+H29+H33+H35+H41+H44+H49+H53+H55+H58</f>
        <v>2534975641.3200002</v>
      </c>
      <c r="I59" s="9">
        <f>I11+I20+I22+I24+I29+I33+I35+I41+I44+I49+I53+I55+I58</f>
        <v>2565060878.02</v>
      </c>
    </row>
  </sheetData>
  <mergeCells count="5">
    <mergeCell ref="A7:I7"/>
    <mergeCell ref="A8:A9"/>
    <mergeCell ref="C8:C9"/>
    <mergeCell ref="D8:D9"/>
    <mergeCell ref="G8:I8"/>
  </mergeCells>
  <pageMargins left="1.1811023622047245" right="0.39370078740157483" top="0.78740157480314965" bottom="0.78740157480314965" header="0.35433070866141736" footer="0.19685039370078741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2024-12-26T08:53:52Z</cp:lastPrinted>
  <dcterms:created xsi:type="dcterms:W3CDTF">2023-11-09T11:28:18Z</dcterms:created>
  <dcterms:modified xsi:type="dcterms:W3CDTF">2024-12-26T08:53:55Z</dcterms:modified>
</cp:coreProperties>
</file>