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ССИИ\решения 2025\23 сессия19.06.2025\Решения 23 сессии 19.06.2025\Решение 309 о вн. изм. в бюджет\"/>
    </mc:Choice>
  </mc:AlternateContent>
  <bookViews>
    <workbookView xWindow="0" yWindow="0" windowWidth="28800" windowHeight="12435"/>
  </bookViews>
  <sheets>
    <sheet name="муниц.программы" sheetId="1" r:id="rId1"/>
  </sheets>
  <definedNames>
    <definedName name="_GoBack" localSheetId="0">муниц.программы!#REF!</definedName>
    <definedName name="Z_24511C80_3FA0_48FC_90F7_EBC53C463C20_.wvu.Cols" localSheetId="0" hidden="1">муниц.программы!$C:$E</definedName>
    <definedName name="Z_24511C80_3FA0_48FC_90F7_EBC53C463C20_.wvu.Rows" localSheetId="0" hidden="1">муниц.программы!#REF!,муниц.программы!#REF!,муниц.программы!$214:$215,муниц.программы!$227:$227,муниц.программы!$228:$230,муниц.программы!#REF!,муниц.программы!$256:$258,муниц.программы!#REF!,муниц.программы!#REF!</definedName>
    <definedName name="Z_40EAE2DB_2B97_4552_B38F_B9A1066F8ED9_.wvu.Cols" localSheetId="0" hidden="1">муниц.программы!$C:$E</definedName>
    <definedName name="Z_40EAE2DB_2B97_4552_B38F_B9A1066F8ED9_.wvu.Rows" localSheetId="0" hidden="1">муниц.программы!$1:$1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$58:$60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$215:$215,муниц.программы!$227:$227,муниц.программы!$228:$230,муниц.программы!#REF!,муниц.программы!$256:$258,муниц.программы!#REF!,муниц.программы!#REF!,муниц.программы!#REF!,муниц.программы!#REF!,муниц.программы!#REF!,муниц.программы!#REF!,муниц.программы!$304:$305</definedName>
    <definedName name="Z_77FCF446_B765_4948_B6FF_401DC7EB21B6_.wvu.Cols" localSheetId="0" hidden="1">муниц.программы!$C:$E</definedName>
    <definedName name="Z_77FCF446_B765_4948_B6FF_401DC7EB21B6_.wvu.Rows" localSheetId="0" hidden="1">муниц.программы!$1:$1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$58:$60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$215:$215,муниц.программы!$227:$227,муниц.программы!$228:$230,муниц.программы!#REF!,муниц.программы!$256:$258,муниц.программы!#REF!,муниц.программы!#REF!,муниц.программы!#REF!,муниц.программы!#REF!,муниц.программы!#REF!,муниц.программы!#REF!,муниц.программы!$304:$305</definedName>
    <definedName name="_xlnm.Print_Area" localSheetId="0">муниц.программы!$A$1:$O$306</definedName>
  </definedNames>
  <calcPr calcId="152511"/>
</workbook>
</file>

<file path=xl/calcChain.xml><?xml version="1.0" encoding="utf-8"?>
<calcChain xmlns="http://schemas.openxmlformats.org/spreadsheetml/2006/main">
  <c r="M255" i="1" l="1"/>
  <c r="M179" i="1"/>
  <c r="M11" i="1"/>
  <c r="M34" i="1"/>
  <c r="M54" i="1" l="1"/>
  <c r="M58" i="1"/>
  <c r="M61" i="1"/>
  <c r="M17" i="1"/>
  <c r="M52" i="1"/>
  <c r="M63" i="1" l="1"/>
  <c r="M57" i="1"/>
  <c r="M60" i="1"/>
  <c r="M77" i="1"/>
  <c r="M93" i="1"/>
  <c r="M117" i="1"/>
  <c r="M116" i="1" s="1"/>
  <c r="M114" i="1"/>
  <c r="M107" i="1"/>
  <c r="M112" i="1"/>
  <c r="M111" i="1" s="1"/>
  <c r="M138" i="1" l="1"/>
  <c r="M147" i="1"/>
  <c r="M146" i="1" s="1"/>
  <c r="M197" i="1"/>
  <c r="M196" i="1"/>
  <c r="M232" i="1"/>
  <c r="M239" i="1"/>
  <c r="M247" i="1"/>
  <c r="M263" i="1"/>
  <c r="M265" i="1"/>
  <c r="M266" i="1"/>
  <c r="M302" i="1"/>
  <c r="M284" i="1" l="1"/>
  <c r="M283" i="1" s="1"/>
  <c r="M282" i="1"/>
  <c r="M264" i="1"/>
  <c r="M213" i="1"/>
  <c r="M206" i="1"/>
  <c r="M56" i="1"/>
  <c r="M55" i="1" s="1"/>
  <c r="M215" i="1" l="1"/>
  <c r="M295" i="1" l="1"/>
  <c r="M262" i="1"/>
  <c r="M193" i="1"/>
  <c r="M132" i="1"/>
  <c r="M14" i="1"/>
  <c r="O38" i="1" l="1"/>
  <c r="O37" i="1"/>
  <c r="O36" i="1" s="1"/>
  <c r="M38" i="1"/>
  <c r="M37" i="1" s="1"/>
  <c r="M36" i="1" s="1"/>
  <c r="O14" i="1"/>
  <c r="N14" i="1"/>
  <c r="N38" i="1"/>
  <c r="N37" i="1" s="1"/>
  <c r="N36" i="1" s="1"/>
  <c r="O100" i="1" l="1"/>
  <c r="M235" i="1"/>
  <c r="M184" i="1"/>
  <c r="N100" i="1"/>
  <c r="M100" i="1"/>
  <c r="O45" i="1"/>
  <c r="N45" i="1"/>
  <c r="M45" i="1"/>
  <c r="O44" i="1"/>
  <c r="N44" i="1"/>
  <c r="M44" i="1"/>
  <c r="M51" i="1"/>
  <c r="O24" i="1"/>
  <c r="N24" i="1"/>
  <c r="M24" i="1"/>
  <c r="O27" i="1"/>
  <c r="N27" i="1"/>
  <c r="M27" i="1"/>
  <c r="M21" i="1"/>
  <c r="M135" i="1" l="1"/>
  <c r="O172" i="1" l="1"/>
  <c r="O171" i="1" s="1"/>
  <c r="O170" i="1" s="1"/>
  <c r="O169" i="1" s="1"/>
  <c r="N172" i="1"/>
  <c r="N171" i="1" s="1"/>
  <c r="N170" i="1" s="1"/>
  <c r="N169" i="1" s="1"/>
  <c r="O302" i="1"/>
  <c r="O301" i="1" s="1"/>
  <c r="O300" i="1" s="1"/>
  <c r="N302" i="1"/>
  <c r="N301" i="1" s="1"/>
  <c r="N300" i="1" s="1"/>
  <c r="O299" i="1"/>
  <c r="O298" i="1" s="1"/>
  <c r="O297" i="1" s="1"/>
  <c r="N299" i="1"/>
  <c r="N298" i="1" s="1"/>
  <c r="N297" i="1" s="1"/>
  <c r="M299" i="1"/>
  <c r="M298" i="1" s="1"/>
  <c r="M297" i="1" s="1"/>
  <c r="M301" i="1"/>
  <c r="M300" i="1" s="1"/>
  <c r="N294" i="1"/>
  <c r="N293" i="1" s="1"/>
  <c r="O294" i="1"/>
  <c r="O293" i="1" s="1"/>
  <c r="M294" i="1"/>
  <c r="M293" i="1" s="1"/>
  <c r="O291" i="1"/>
  <c r="O290" i="1" s="1"/>
  <c r="M291" i="1"/>
  <c r="M290" i="1" s="1"/>
  <c r="N291" i="1"/>
  <c r="N290" i="1" s="1"/>
  <c r="N288" i="1"/>
  <c r="N287" i="1" s="1"/>
  <c r="O288" i="1"/>
  <c r="O287" i="1" s="1"/>
  <c r="M288" i="1"/>
  <c r="M287" i="1" s="1"/>
  <c r="M286" i="1" s="1"/>
  <c r="N281" i="1"/>
  <c r="N280" i="1" s="1"/>
  <c r="O281" i="1"/>
  <c r="O280" i="1" s="1"/>
  <c r="M281" i="1"/>
  <c r="M280" i="1" s="1"/>
  <c r="O278" i="1"/>
  <c r="O277" i="1" s="1"/>
  <c r="M278" i="1"/>
  <c r="M277" i="1" s="1"/>
  <c r="N278" i="1"/>
  <c r="N277" i="1" s="1"/>
  <c r="N275" i="1"/>
  <c r="N274" i="1" s="1"/>
  <c r="M275" i="1"/>
  <c r="M274" i="1" s="1"/>
  <c r="O275" i="1"/>
  <c r="O274" i="1" s="1"/>
  <c r="O272" i="1"/>
  <c r="O271" i="1" s="1"/>
  <c r="N272" i="1"/>
  <c r="N271" i="1" s="1"/>
  <c r="M272" i="1"/>
  <c r="M271" i="1" s="1"/>
  <c r="O269" i="1"/>
  <c r="O268" i="1" s="1"/>
  <c r="M269" i="1"/>
  <c r="M268" i="1" s="1"/>
  <c r="N269" i="1"/>
  <c r="N268" i="1" s="1"/>
  <c r="N260" i="1"/>
  <c r="N259" i="1" s="1"/>
  <c r="O260" i="1"/>
  <c r="M260" i="1"/>
  <c r="O259" i="1"/>
  <c r="M259" i="1"/>
  <c r="O257" i="1"/>
  <c r="O256" i="1" s="1"/>
  <c r="M257" i="1"/>
  <c r="M256" i="1" s="1"/>
  <c r="N257" i="1"/>
  <c r="N256" i="1" s="1"/>
  <c r="N254" i="1"/>
  <c r="N253" i="1" s="1"/>
  <c r="M254" i="1"/>
  <c r="M253" i="1" s="1"/>
  <c r="M252" i="1" s="1"/>
  <c r="O254" i="1"/>
  <c r="O253" i="1" s="1"/>
  <c r="O250" i="1"/>
  <c r="O249" i="1" s="1"/>
  <c r="O248" i="1" s="1"/>
  <c r="M250" i="1"/>
  <c r="M249" i="1" s="1"/>
  <c r="M248" i="1" s="1"/>
  <c r="N250" i="1"/>
  <c r="N249" i="1" s="1"/>
  <c r="N248" i="1" s="1"/>
  <c r="N246" i="1"/>
  <c r="N245" i="1" s="1"/>
  <c r="N244" i="1" s="1"/>
  <c r="O246" i="1"/>
  <c r="O245" i="1" s="1"/>
  <c r="O244" i="1" s="1"/>
  <c r="M246" i="1"/>
  <c r="M245" i="1" s="1"/>
  <c r="M244" i="1" s="1"/>
  <c r="N241" i="1"/>
  <c r="N240" i="1" s="1"/>
  <c r="O241" i="1"/>
  <c r="O240" i="1" s="1"/>
  <c r="M241" i="1"/>
  <c r="M240" i="1" s="1"/>
  <c r="O238" i="1"/>
  <c r="O237" i="1" s="1"/>
  <c r="O236" i="1" s="1"/>
  <c r="M238" i="1"/>
  <c r="M237" i="1" s="1"/>
  <c r="N238" i="1"/>
  <c r="N237" i="1" s="1"/>
  <c r="O234" i="1"/>
  <c r="O233" i="1" s="1"/>
  <c r="M234" i="1"/>
  <c r="M233" i="1" s="1"/>
  <c r="N234" i="1"/>
  <c r="N233" i="1" s="1"/>
  <c r="N231" i="1"/>
  <c r="O231" i="1"/>
  <c r="M231" i="1"/>
  <c r="N229" i="1"/>
  <c r="N228" i="1" s="1"/>
  <c r="O229" i="1"/>
  <c r="O228" i="1" s="1"/>
  <c r="M229" i="1"/>
  <c r="M228" i="1" s="1"/>
  <c r="O226" i="1"/>
  <c r="M226" i="1"/>
  <c r="N226" i="1"/>
  <c r="O224" i="1"/>
  <c r="M224" i="1"/>
  <c r="N224" i="1"/>
  <c r="O220" i="1"/>
  <c r="O219" i="1" s="1"/>
  <c r="M220" i="1"/>
  <c r="M219" i="1" s="1"/>
  <c r="N220" i="1"/>
  <c r="N219" i="1" s="1"/>
  <c r="N217" i="1"/>
  <c r="N216" i="1" s="1"/>
  <c r="O217" i="1"/>
  <c r="O216" i="1" s="1"/>
  <c r="M217" i="1"/>
  <c r="M216" i="1" s="1"/>
  <c r="O214" i="1"/>
  <c r="M214" i="1"/>
  <c r="N214" i="1"/>
  <c r="O212" i="1"/>
  <c r="M212" i="1"/>
  <c r="N212" i="1"/>
  <c r="N207" i="1"/>
  <c r="O207" i="1"/>
  <c r="M207" i="1"/>
  <c r="O204" i="1"/>
  <c r="O203" i="1" s="1"/>
  <c r="M204" i="1"/>
  <c r="M203" i="1" s="1"/>
  <c r="N204" i="1"/>
  <c r="N203" i="1" s="1"/>
  <c r="O200" i="1"/>
  <c r="O199" i="1" s="1"/>
  <c r="M200" i="1"/>
  <c r="M199" i="1" s="1"/>
  <c r="N200" i="1"/>
  <c r="N199" i="1" s="1"/>
  <c r="N195" i="1"/>
  <c r="N194" i="1" s="1"/>
  <c r="O195" i="1"/>
  <c r="O194" i="1" s="1"/>
  <c r="M195" i="1"/>
  <c r="M194" i="1" s="1"/>
  <c r="O192" i="1"/>
  <c r="O191" i="1" s="1"/>
  <c r="M192" i="1"/>
  <c r="M191" i="1" s="1"/>
  <c r="N192" i="1"/>
  <c r="N191" i="1" s="1"/>
  <c r="N187" i="1"/>
  <c r="O187" i="1"/>
  <c r="M187" i="1"/>
  <c r="N185" i="1"/>
  <c r="O185" i="1"/>
  <c r="M185" i="1"/>
  <c r="N183" i="1"/>
  <c r="O183" i="1"/>
  <c r="M183" i="1"/>
  <c r="O178" i="1"/>
  <c r="O177" i="1" s="1"/>
  <c r="M178" i="1"/>
  <c r="M177" i="1" s="1"/>
  <c r="N178" i="1"/>
  <c r="N177" i="1" s="1"/>
  <c r="O175" i="1"/>
  <c r="O174" i="1" s="1"/>
  <c r="N175" i="1"/>
  <c r="N174" i="1" s="1"/>
  <c r="M175" i="1"/>
  <c r="M174" i="1" s="1"/>
  <c r="M173" i="1" s="1"/>
  <c r="M171" i="1"/>
  <c r="M170" i="1" s="1"/>
  <c r="M169" i="1" s="1"/>
  <c r="O167" i="1"/>
  <c r="O166" i="1" s="1"/>
  <c r="M167" i="1"/>
  <c r="M166" i="1" s="1"/>
  <c r="N167" i="1"/>
  <c r="N166" i="1" s="1"/>
  <c r="N163" i="1"/>
  <c r="N162" i="1" s="1"/>
  <c r="O163" i="1"/>
  <c r="O162" i="1" s="1"/>
  <c r="M163" i="1"/>
  <c r="M162" i="1" s="1"/>
  <c r="O160" i="1"/>
  <c r="O159" i="1" s="1"/>
  <c r="M160" i="1"/>
  <c r="M159" i="1" s="1"/>
  <c r="N160" i="1"/>
  <c r="N159" i="1" s="1"/>
  <c r="O157" i="1"/>
  <c r="O156" i="1" s="1"/>
  <c r="N157" i="1"/>
  <c r="N156" i="1" s="1"/>
  <c r="M157" i="1"/>
  <c r="M156" i="1" s="1"/>
  <c r="O154" i="1"/>
  <c r="O153" i="1" s="1"/>
  <c r="N154" i="1"/>
  <c r="N153" i="1" s="1"/>
  <c r="M154" i="1"/>
  <c r="M153" i="1" s="1"/>
  <c r="O151" i="1"/>
  <c r="O150" i="1" s="1"/>
  <c r="N151" i="1"/>
  <c r="M151" i="1"/>
  <c r="N150" i="1"/>
  <c r="M150" i="1"/>
  <c r="O144" i="1"/>
  <c r="O143" i="1" s="1"/>
  <c r="N144" i="1"/>
  <c r="N143" i="1" s="1"/>
  <c r="M144" i="1"/>
  <c r="M143" i="1" s="1"/>
  <c r="O141" i="1"/>
  <c r="O140" i="1" s="1"/>
  <c r="N141" i="1"/>
  <c r="N140" i="1" s="1"/>
  <c r="M141" i="1"/>
  <c r="M140" i="1" s="1"/>
  <c r="O137" i="1"/>
  <c r="O136" i="1" s="1"/>
  <c r="N137" i="1"/>
  <c r="N136" i="1" s="1"/>
  <c r="M137" i="1"/>
  <c r="M136" i="1" s="1"/>
  <c r="O134" i="1"/>
  <c r="O131" i="1" s="1"/>
  <c r="O130" i="1" s="1"/>
  <c r="N134" i="1"/>
  <c r="N131" i="1" s="1"/>
  <c r="N130" i="1" s="1"/>
  <c r="M134" i="1"/>
  <c r="M131" i="1" s="1"/>
  <c r="M130" i="1" s="1"/>
  <c r="O127" i="1"/>
  <c r="O126" i="1" s="1"/>
  <c r="N127" i="1"/>
  <c r="M127" i="1"/>
  <c r="N126" i="1"/>
  <c r="M126" i="1"/>
  <c r="O124" i="1"/>
  <c r="O123" i="1" s="1"/>
  <c r="N124" i="1"/>
  <c r="N123" i="1" s="1"/>
  <c r="M124" i="1"/>
  <c r="M123" i="1" s="1"/>
  <c r="O121" i="1"/>
  <c r="O120" i="1" s="1"/>
  <c r="N121" i="1"/>
  <c r="N120" i="1" s="1"/>
  <c r="M121" i="1"/>
  <c r="M120" i="1" s="1"/>
  <c r="O109" i="1"/>
  <c r="O108" i="1" s="1"/>
  <c r="N109" i="1"/>
  <c r="M109" i="1"/>
  <c r="M108" i="1" s="1"/>
  <c r="N108" i="1"/>
  <c r="O106" i="1"/>
  <c r="O105" i="1" s="1"/>
  <c r="N106" i="1"/>
  <c r="N105" i="1" s="1"/>
  <c r="M106" i="1"/>
  <c r="M105" i="1" s="1"/>
  <c r="O102" i="1"/>
  <c r="O101" i="1" s="1"/>
  <c r="N102" i="1"/>
  <c r="N101" i="1" s="1"/>
  <c r="M102" i="1"/>
  <c r="M101" i="1" s="1"/>
  <c r="O99" i="1"/>
  <c r="O98" i="1" s="1"/>
  <c r="N99" i="1"/>
  <c r="M99" i="1"/>
  <c r="M98" i="1" s="1"/>
  <c r="N98" i="1"/>
  <c r="O96" i="1"/>
  <c r="O95" i="1" s="1"/>
  <c r="N96" i="1"/>
  <c r="N95" i="1" s="1"/>
  <c r="M96" i="1"/>
  <c r="M95" i="1" s="1"/>
  <c r="O92" i="1"/>
  <c r="N92" i="1"/>
  <c r="M92" i="1"/>
  <c r="O90" i="1"/>
  <c r="N90" i="1"/>
  <c r="M90" i="1"/>
  <c r="O87" i="1"/>
  <c r="O86" i="1" s="1"/>
  <c r="N87" i="1"/>
  <c r="N86" i="1" s="1"/>
  <c r="M87" i="1"/>
  <c r="M86" i="1" s="1"/>
  <c r="O84" i="1"/>
  <c r="O83" i="1" s="1"/>
  <c r="N84" i="1"/>
  <c r="N83" i="1" s="1"/>
  <c r="M84" i="1"/>
  <c r="M83" i="1" s="1"/>
  <c r="O81" i="1"/>
  <c r="O80" i="1" s="1"/>
  <c r="N81" i="1"/>
  <c r="M81" i="1"/>
  <c r="M80" i="1" s="1"/>
  <c r="N80" i="1"/>
  <c r="M76" i="1"/>
  <c r="O76" i="1"/>
  <c r="N76" i="1"/>
  <c r="N74" i="1"/>
  <c r="N73" i="1" s="1"/>
  <c r="O74" i="1"/>
  <c r="O73" i="1" s="1"/>
  <c r="M74" i="1"/>
  <c r="M73" i="1" s="1"/>
  <c r="O70" i="1"/>
  <c r="O69" i="1" s="1"/>
  <c r="O68" i="1" s="1"/>
  <c r="M70" i="1"/>
  <c r="M69" i="1" s="1"/>
  <c r="M68" i="1" s="1"/>
  <c r="N70" i="1"/>
  <c r="N69" i="1" s="1"/>
  <c r="N68" i="1" s="1"/>
  <c r="O66" i="1"/>
  <c r="M66" i="1"/>
  <c r="N66" i="1"/>
  <c r="O59" i="1"/>
  <c r="M59" i="1"/>
  <c r="N59" i="1"/>
  <c r="O50" i="1"/>
  <c r="O49" i="1" s="1"/>
  <c r="M50" i="1"/>
  <c r="M49" i="1" s="1"/>
  <c r="N50" i="1"/>
  <c r="N49" i="1" s="1"/>
  <c r="O43" i="1"/>
  <c r="O42" i="1" s="1"/>
  <c r="M43" i="1"/>
  <c r="M42" i="1" s="1"/>
  <c r="N43" i="1"/>
  <c r="N42" i="1" s="1"/>
  <c r="O29" i="1"/>
  <c r="O28" i="1" s="1"/>
  <c r="N29" i="1"/>
  <c r="M29" i="1"/>
  <c r="M28" i="1" s="1"/>
  <c r="N28" i="1"/>
  <c r="O26" i="1"/>
  <c r="O25" i="1" s="1"/>
  <c r="M26" i="1"/>
  <c r="M25" i="1" s="1"/>
  <c r="N26" i="1"/>
  <c r="N25" i="1" s="1"/>
  <c r="O23" i="1"/>
  <c r="O22" i="1" s="1"/>
  <c r="N23" i="1"/>
  <c r="N22" i="1" s="1"/>
  <c r="M23" i="1"/>
  <c r="M22" i="1" s="1"/>
  <c r="O20" i="1"/>
  <c r="N20" i="1"/>
  <c r="M20" i="1"/>
  <c r="O18" i="1"/>
  <c r="N18" i="1"/>
  <c r="M18" i="1"/>
  <c r="M16" i="1"/>
  <c r="M15" i="1" s="1"/>
  <c r="O16" i="1"/>
  <c r="N16" i="1"/>
  <c r="N15" i="1" s="1"/>
  <c r="O15" i="1"/>
  <c r="O13" i="1"/>
  <c r="O12" i="1" s="1"/>
  <c r="M13" i="1"/>
  <c r="M12" i="1" s="1"/>
  <c r="N13" i="1"/>
  <c r="N12" i="1" s="1"/>
  <c r="M94" i="1" l="1"/>
  <c r="M139" i="1"/>
  <c r="N11" i="1"/>
  <c r="O11" i="1"/>
  <c r="M182" i="1"/>
  <c r="N182" i="1"/>
  <c r="N223" i="1"/>
  <c r="N222" i="1" s="1"/>
  <c r="O223" i="1"/>
  <c r="O222" i="1" s="1"/>
  <c r="N173" i="1"/>
  <c r="O173" i="1"/>
  <c r="O182" i="1"/>
  <c r="N190" i="1"/>
  <c r="M223" i="1"/>
  <c r="N296" i="1"/>
  <c r="N236" i="1"/>
  <c r="O211" i="1"/>
  <c r="O210" i="1" s="1"/>
  <c r="O209" i="1" s="1"/>
  <c r="N211" i="1"/>
  <c r="M211" i="1"/>
  <c r="M210" i="1" s="1"/>
  <c r="M209" i="1" s="1"/>
  <c r="M190" i="1"/>
  <c r="O190" i="1"/>
  <c r="O202" i="1"/>
  <c r="N202" i="1"/>
  <c r="N210" i="1"/>
  <c r="N209" i="1" s="1"/>
  <c r="M222" i="1"/>
  <c r="M236" i="1"/>
  <c r="O286" i="1"/>
  <c r="N286" i="1"/>
  <c r="O296" i="1"/>
  <c r="M202" i="1"/>
  <c r="N58" i="1"/>
  <c r="N54" i="1" s="1"/>
  <c r="O58" i="1"/>
  <c r="O54" i="1" s="1"/>
  <c r="O72" i="1"/>
  <c r="N139" i="1"/>
  <c r="O252" i="1"/>
  <c r="O139" i="1"/>
  <c r="M296" i="1"/>
  <c r="O165" i="1"/>
  <c r="N165" i="1"/>
  <c r="M165" i="1"/>
  <c r="O149" i="1"/>
  <c r="M149" i="1"/>
  <c r="O129" i="1"/>
  <c r="N129" i="1"/>
  <c r="M129" i="1"/>
  <c r="N119" i="1"/>
  <c r="M119" i="1"/>
  <c r="O119" i="1"/>
  <c r="N94" i="1"/>
  <c r="O94" i="1"/>
  <c r="O89" i="1"/>
  <c r="O79" i="1" s="1"/>
  <c r="N89" i="1"/>
  <c r="M89" i="1"/>
  <c r="M79" i="1" s="1"/>
  <c r="N79" i="1"/>
  <c r="N72" i="1"/>
  <c r="N149" i="1"/>
  <c r="N252" i="1"/>
  <c r="M72" i="1"/>
  <c r="M189" i="1" l="1"/>
  <c r="N10" i="1"/>
  <c r="O10" i="1"/>
  <c r="M78" i="1"/>
  <c r="N189" i="1"/>
  <c r="O189" i="1"/>
  <c r="N78" i="1"/>
  <c r="O78" i="1"/>
  <c r="M10" i="1"/>
  <c r="N303" i="1" l="1"/>
  <c r="M303" i="1"/>
  <c r="M307" i="1" s="1"/>
  <c r="M309" i="1" s="1"/>
  <c r="O303" i="1"/>
</calcChain>
</file>

<file path=xl/sharedStrings.xml><?xml version="1.0" encoding="utf-8"?>
<sst xmlns="http://schemas.openxmlformats.org/spreadsheetml/2006/main" count="2406" uniqueCount="336">
  <si>
    <t xml:space="preserve"> от  26  декабря     2012г.   N  120</t>
  </si>
  <si>
    <t>Наименование</t>
  </si>
  <si>
    <t>Гла-ва</t>
  </si>
  <si>
    <t>Раздел</t>
  </si>
  <si>
    <t>Под-раздел</t>
  </si>
  <si>
    <t>Целевая статья</t>
  </si>
  <si>
    <t>Вид рас-ходов</t>
  </si>
  <si>
    <t>Сумма, тыс.руб.</t>
  </si>
  <si>
    <t>программа</t>
  </si>
  <si>
    <t>подпрограмма</t>
  </si>
  <si>
    <t>основное мероприятие</t>
  </si>
  <si>
    <t xml:space="preserve"> направление расходов</t>
  </si>
  <si>
    <t>2025 год</t>
  </si>
  <si>
    <t>2026 год</t>
  </si>
  <si>
    <t>2027 год</t>
  </si>
  <si>
    <t>Муниципальная программа Вельского муниципального района Архангельской области "Развитие образования в Вельском муниципальном районе"</t>
  </si>
  <si>
    <t>07</t>
  </si>
  <si>
    <t>01</t>
  </si>
  <si>
    <t xml:space="preserve">01 </t>
  </si>
  <si>
    <t xml:space="preserve"> 0 </t>
  </si>
  <si>
    <t>0</t>
  </si>
  <si>
    <t>0000</t>
  </si>
  <si>
    <t>000</t>
  </si>
  <si>
    <t>Подпрограмма "Развитие дошкольного, общего и дополнительного образования"</t>
  </si>
  <si>
    <t xml:space="preserve"> 1 </t>
  </si>
  <si>
    <t xml:space="preserve"> 0000</t>
  </si>
  <si>
    <t xml:space="preserve">Обеспечение государственных гарантий прав граждан на получение общедоступного и бесплатного дошкольного, общего и дополнительного образования </t>
  </si>
  <si>
    <t>1</t>
  </si>
  <si>
    <t>Субсидии муниципальным образовательным учреждениям на финансовое обеспечение муниципальных услуг (выполнение работ)</t>
  </si>
  <si>
    <t>8401</t>
  </si>
  <si>
    <t>Субсидии бюджетным учреждениям</t>
  </si>
  <si>
    <t>610</t>
  </si>
  <si>
    <t>Субвенция бюджетам муниципальных образований на реализацию основных общеобразовательных программ в общеобразовательных учреждениях</t>
  </si>
  <si>
    <t>2</t>
  </si>
  <si>
    <t>Реализация образовательных программ</t>
  </si>
  <si>
    <t>Л862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</si>
  <si>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</si>
  <si>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3</t>
  </si>
  <si>
    <t>S833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</si>
  <si>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</si>
  <si>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4</t>
  </si>
  <si>
    <t>Л865</t>
  </si>
  <si>
    <t>Организация бесплатного горячего питания обучающихся, осваивающих образовательные программы начального общего образования</t>
  </si>
  <si>
    <t>5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</si>
  <si>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</si>
  <si>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L304</t>
  </si>
  <si>
    <t>Выплата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</si>
  <si>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6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</si>
  <si>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</si>
  <si>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R303</t>
  </si>
  <si>
    <t>Обеспечение функционирования системы персонифицированного финансирования дополнительного образования (социальный заказ)</t>
  </si>
  <si>
    <t>8</t>
  </si>
  <si>
    <t>на 2 чтение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</si>
  <si>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</si>
  <si>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</si>
  <si>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</si>
  <si>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</si>
  <si>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</si>
  <si>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</si>
  <si>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Ежемесячное денежное вознаграждение советникам директоров по воспитанию и взаимодействию с детскими общественными объединениями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</si>
  <si>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</si>
  <si>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5179</t>
  </si>
  <si>
    <t>Подпрограмма "Социальная поддержка граждан"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</si>
  <si>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</si>
  <si>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Л839</t>
  </si>
  <si>
    <t>Подпрограмма "Обеспечение комплексной безопасности, укрепление материально-технической базы образовательных учреждений"</t>
  </si>
  <si>
    <t>Мероприятия по модернизации школьных систем образования</t>
  </si>
  <si>
    <t>Реализация мероприятий по модернизации школьных систем образования за счет средств районного бюджета</t>
  </si>
  <si>
    <t>8750</t>
  </si>
  <si>
    <t>Иные закупки товаров, работ и услуг для обеспечения государственных (муниципальных) нужд</t>
  </si>
  <si>
    <t>240</t>
  </si>
  <si>
    <t>Осуществление строительного контроля</t>
  </si>
  <si>
    <t>8891</t>
  </si>
  <si>
    <t xml:space="preserve">Подпрограмма "Проведение мероприятий, обеспечивающих выявление и поддержку интеллектуально одаренных и талантливых детей, а также воспитательных мероприятий патриотической, гражданской, духовно-нравственной, художественно-эстетической, спортивной направленности"  </t>
  </si>
  <si>
    <t>09</t>
  </si>
  <si>
    <t>Мероприятия, проводимые муниципальными бюджетными и автономными учреждениями, находящимися в ведении Управления образования</t>
  </si>
  <si>
    <t>Мероприятия в области образования</t>
  </si>
  <si>
    <t xml:space="preserve">8045 </t>
  </si>
  <si>
    <t>8045</t>
  </si>
  <si>
    <t xml:space="preserve">Подпрограмма "Организация летнего отдыха и оздоровления детей"       </t>
  </si>
  <si>
    <t>Мероприятия по проведению оздоровительной кампании детей за счет средств областного бюджета</t>
  </si>
  <si>
    <t xml:space="preserve"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</si>
  <si>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Л832</t>
  </si>
  <si>
    <t xml:space="preserve">Мероприятия по обеспечению деятельности структурного подразделения "Детский лагерь отдыха "Орленок" муниципального бюджетного учреждения дополнительного образования "Дом детского творчества" </t>
  </si>
  <si>
    <t>8833</t>
  </si>
  <si>
    <t>Муниципальная программа Вельского муниципального района  «Развитие культуры и туризма»</t>
  </si>
  <si>
    <t>08</t>
  </si>
  <si>
    <t xml:space="preserve">02 </t>
  </si>
  <si>
    <t>Подпрограмма «Создание условий для повышения качества и объемов предоставляемых муниципальных услуг"</t>
  </si>
  <si>
    <t>Обеспечение деятельности учреждений культуры</t>
  </si>
  <si>
    <t>Функционирование муниципальных учреждений культурно-досугового типа</t>
  </si>
  <si>
    <t>02</t>
  </si>
  <si>
    <t>8503</t>
  </si>
  <si>
    <t>Обеспечение деятельности учреждений дополнительного образования</t>
  </si>
  <si>
    <t>Осуществление библиотечно-информационного обслуживания</t>
  </si>
  <si>
    <t>Функционирование муниципальных библиотек</t>
  </si>
  <si>
    <t>8501</t>
  </si>
  <si>
    <t>Меры социальной поддержки педагогическим работникам дополнительного образования и специалистам сферы культуры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</si>
  <si>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</si>
  <si>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S824</t>
  </si>
  <si>
    <t xml:space="preserve">Подпрограмма "Развитие инфраструктуры культуры, создание условий для реализации творческого потенциала и формирование информационного пространства в сфере культуры"       </t>
  </si>
  <si>
    <t>Развитие и укрепление материально-технической базы, и оснащение оборудованием учреждений культуры</t>
  </si>
  <si>
    <t>Мероприятия в сфере культуры и искусства</t>
  </si>
  <si>
    <t>8040</t>
  </si>
  <si>
    <t>Комплектование книжных фондов общедоступных библиотек муниципальных образований Архангельской области и подписка на периодическую печать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</si>
  <si>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</si>
  <si>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L519</t>
  </si>
  <si>
    <t>Организация и проведение мероприятий культуры и создание условий для развития туристской среды на территории Вельского района</t>
  </si>
  <si>
    <t>Государственна поддержка в рамках проекта "Творческие люди": лучших сельских учреждений культуры, лучшим работникам сельских учреждений культуры</t>
  </si>
  <si>
    <t>7</t>
  </si>
  <si>
    <t>Поддержка творческих проектов и любительских творческих коллективов в сфере культуры и искусства</t>
  </si>
  <si>
    <t>Муниципальная программа Вельского муниципального района Архангельской области "Адресная социальная поддержка населения"</t>
  </si>
  <si>
    <t>10</t>
  </si>
  <si>
    <t>06</t>
  </si>
  <si>
    <t xml:space="preserve">03 </t>
  </si>
  <si>
    <t>Оказание помощи семьям и гражданам, находящимся в трудной жизненной ситуации</t>
  </si>
  <si>
    <t>Мероприятия в сфере социальной политики, осуществляемые органами местного самоуправления</t>
  </si>
  <si>
    <t>03</t>
  </si>
  <si>
    <t>8054</t>
  </si>
  <si>
    <t>Публичные нормативные социальные выплаты гражданам</t>
  </si>
  <si>
    <t>310</t>
  </si>
  <si>
    <t>Поддержка старшего поколения</t>
  </si>
  <si>
    <t>Субсидии на оказание финансовой помощи общественным организациям инвалидов и детей-инвалидов</t>
  </si>
  <si>
    <t>Муниципальная программа Вельского муниципального района Архангельской области "Развитие физической культуры и спорта"</t>
  </si>
  <si>
    <t>11</t>
  </si>
  <si>
    <t xml:space="preserve">04 </t>
  </si>
  <si>
    <t xml:space="preserve"> 0</t>
  </si>
  <si>
    <t>Организация участия сборных команд района в комплексных спортивно-массовых мероприятиях</t>
  </si>
  <si>
    <t>04</t>
  </si>
  <si>
    <t>Мероприятия в области физической культуры и спорта</t>
  </si>
  <si>
    <t>8541</t>
  </si>
  <si>
    <t>Расходы на выплаты персоналу казенных учреждений</t>
  </si>
  <si>
    <t>110</t>
  </si>
  <si>
    <t>Мероприятия по осуществлению деятельности муниципальных учреждений в области физической культуры и спорта</t>
  </si>
  <si>
    <t>Муниципальная программа Вельского муниципального района Архангельской области "Развитие агропромышленного комплекса"</t>
  </si>
  <si>
    <t>05</t>
  </si>
  <si>
    <t>Поддержка укрепления и развития кадрового потенциала агропромышленного комплекса района</t>
  </si>
  <si>
    <t xml:space="preserve">05 </t>
  </si>
  <si>
    <t>Мероприятия в области сельского хозяйства</t>
  </si>
  <si>
    <t>8223</t>
  </si>
  <si>
    <t>Премии и гранты</t>
  </si>
  <si>
    <t xml:space="preserve"> 8223</t>
  </si>
  <si>
    <t>350</t>
  </si>
  <si>
    <t>Проведение Агрофорума "От науки до практики"</t>
  </si>
  <si>
    <t xml:space="preserve">Муниципальная программа Вельского муниципального района Архангельской области
«Патриотическое воспитание и  повышение эффективности реализации молодежной политики в Вельском районе»
</t>
  </si>
  <si>
    <t>Развитие созидательной активности молодежи, развитие волонтёрского движения</t>
  </si>
  <si>
    <t>Мероприятия в сфере патриотического воспитания граждан и муниципальной молодежной политики</t>
  </si>
  <si>
    <t>8042</t>
  </si>
  <si>
    <t>Укрепление и повышение статуса семьи</t>
  </si>
  <si>
    <t>Формирование гражданственности, военно-патриотическое воспитание молодёжи</t>
  </si>
  <si>
    <t>Формирование ценностей здорового образа жизни и профилактика негативных явлений в молодёжной среде</t>
  </si>
  <si>
    <t>Повышение конкурентоспособности молодежи на рынке труда, содействие в трудоустройстве и занятости молодежи</t>
  </si>
  <si>
    <t>Муниципальная программа Вельского муниципального района Архангельской области "Профилактика безнадзорности и правонарушений несовершеннолетних"</t>
  </si>
  <si>
    <t xml:space="preserve">07 </t>
  </si>
  <si>
    <t>Трудоустройство несовершеннолетних граждан</t>
  </si>
  <si>
    <t>Мероприятия, проводимые в целях предупреждения правонарушений несовершеннолетних</t>
  </si>
  <si>
    <t>Субвенция по осуществлению государственных полномочий по созданию комиссии по делам несовершеннолетних и защите их прав администрации Вельского муниципального района</t>
  </si>
  <si>
    <t>Единая субвенция бюджетам муниципальных районов, муниципальных округов и городских округов Архангельской области</t>
  </si>
  <si>
    <t>Л879</t>
  </si>
  <si>
    <t>Осуществление государственных полномочий по созданию комиссий по делам несовершеннолетних и защите их прав</t>
  </si>
  <si>
    <t>Расходы на выплаты персоналу государственных (муниципальных) органов</t>
  </si>
  <si>
    <t>120</t>
  </si>
  <si>
    <t>Муниципальная программа Вельского муниципального района Архангельской области "Развитие общественных инициатив в  Вельском муниципальном районе"</t>
  </si>
  <si>
    <t>13</t>
  </si>
  <si>
    <t xml:space="preserve">08 </t>
  </si>
  <si>
    <t xml:space="preserve">Субсидии на финансовое обеспечение проектов социально ориентированным некоммерческим организациям, представленных на конкурсной основе </t>
  </si>
  <si>
    <t>S841</t>
  </si>
  <si>
    <t>Реализация инициативных проектов в рамках регионального проекта "Комфортное Поморье"</t>
  </si>
  <si>
    <t>Расходы на реализацию инициативных проектов за счёт средств бюджета Вельского муниципального района</t>
  </si>
  <si>
    <t>8889</t>
  </si>
  <si>
    <t>Муниципальная программа Вельского муниципального района Архангельской области "Проведение комплексных кадастровых работ на территории Вельского муниципального района Архангельской области"</t>
  </si>
  <si>
    <t xml:space="preserve">09 </t>
  </si>
  <si>
    <t>Проведение комплексных кадастровых работ</t>
  </si>
  <si>
    <t>8133</t>
  </si>
  <si>
    <t>Проведение комплексных кадастровых работ для предоставления земельных участков многодетным семьям</t>
  </si>
  <si>
    <t>Проведение комплексных кадастровых работ по образованию земельных участков под места захоронений</t>
  </si>
  <si>
    <t>Муниципальная программа Вельского муниципального района Архангельской области "Поддержка в области дорожной деятельности и пассажирских автоперевозок"</t>
  </si>
  <si>
    <t xml:space="preserve">10 </t>
  </si>
  <si>
    <t xml:space="preserve">Подпрограмма "Развитие и совершенствование сети автомобильных дорог общего пользования местного значения в Вельском районе (Дорожный фонд)" </t>
  </si>
  <si>
    <t xml:space="preserve"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 </t>
  </si>
  <si>
    <t>Мероприятия в сфере дорожного хозяйства</t>
  </si>
  <si>
    <t>8302</t>
  </si>
  <si>
    <t>Ремонт автомобильных дорог общего пользования местного значения и искусственных сооружений на них</t>
  </si>
  <si>
    <t>Организация безопасности дорожного движения</t>
  </si>
  <si>
    <t>Подпрограмма "Муниципальная поддержка в области пассажирских автоперевозок"</t>
  </si>
  <si>
    <t xml:space="preserve">2 </t>
  </si>
  <si>
    <t>Финансовое обеспечение муниципальных услуг по перевозке пассажиров автомобильным транспортом общего пользования по пригородным и междугородным муниципальным автобусным маршрутам регулярных перевозок на территории Вельского муниципального района</t>
  </si>
  <si>
    <t>Расходы на обеспечение деятельности казенных учреждений</t>
  </si>
  <si>
    <t>8010</t>
  </si>
  <si>
    <t>Субсидии на организацию транспортного обслуживания населения на пассажирских муниципальных маршрутах автомобильного транспорта</t>
  </si>
  <si>
    <t>S636</t>
  </si>
  <si>
    <t>Муниципальная программа Вельского муниципального района Архангельской области "Развитие экономического потенциала Вельского муниципального района"</t>
  </si>
  <si>
    <t>12</t>
  </si>
  <si>
    <t xml:space="preserve">11 </t>
  </si>
  <si>
    <t>Подпрограмма "Развитие торговли в Вельском муниципальном районе"</t>
  </si>
  <si>
    <t>Создание условий по обеспечению товарами первой необходимости жителей, проживающих в труднодоступных и малонаселенных пунктах</t>
  </si>
  <si>
    <t>Субсидии на доставку товаров первой необходимости в отдаленные труднодоступные населенные пункты, Создание условий для обеспечения поселений и жителей городских округов услугами торговли</t>
  </si>
  <si>
    <t>S827</t>
  </si>
  <si>
    <t>Мероприятия по обеспечению услугами торговли жителей труднодоступных населенных пунктов</t>
  </si>
  <si>
    <t>8241</t>
  </si>
  <si>
    <t xml:space="preserve">Формирование торгового реестра Архангельской области, включающего в себя сведения о хозяйствующих субъектах, осуществляющих торговую деятельность и поставки товаров, принадлежащих им объектах и о состоянии торговли на территории муниципального образования </t>
  </si>
  <si>
    <t>Осуществление государственных полномочий по формированию торгового реестра</t>
  </si>
  <si>
    <t>Л870</t>
  </si>
  <si>
    <t>Организация выставочно-ярмарочной деятельности на территории Вельского района</t>
  </si>
  <si>
    <t>Субсидия на возмещение части затрат субъектам МСП, связанных с участием  в выставочно- ярмарочных мероприятиях, проводимых  на территории Российской Федерации</t>
  </si>
  <si>
    <t>8226</t>
  </si>
  <si>
    <t>Муниципальная программа Вельского муниципального района Архангельской области "Управление муниципальными финансами Вельского муниципального района"</t>
  </si>
  <si>
    <t xml:space="preserve">12 </t>
  </si>
  <si>
    <t xml:space="preserve">Выравнивание бюджетной обеспеченности поселений </t>
  </si>
  <si>
    <t>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</t>
  </si>
  <si>
    <t>Л801</t>
  </si>
  <si>
    <t xml:space="preserve">Дотации </t>
  </si>
  <si>
    <t>510</t>
  </si>
  <si>
    <t>Выравнивание бюджетной обеспеченности поселений за счет районного фонда финансовой поддержки поселений</t>
  </si>
  <si>
    <t>14</t>
  </si>
  <si>
    <t xml:space="preserve"> 8801</t>
  </si>
  <si>
    <t>Сбалансированность бюджетов поселений</t>
  </si>
  <si>
    <t>Поддержка мер по обеспечению сбалансированности местных бюджетов</t>
  </si>
  <si>
    <t>8802</t>
  </si>
  <si>
    <t xml:space="preserve"> 8802</t>
  </si>
  <si>
    <t>Софинансирование вопросов местного значения</t>
  </si>
  <si>
    <t>8803</t>
  </si>
  <si>
    <t>Резервные средства</t>
  </si>
  <si>
    <t>870</t>
  </si>
  <si>
    <t>Своевременное исполнение долговых обязательств Вельского муниципального района</t>
  </si>
  <si>
    <t>Обслуживание муниципального долга</t>
  </si>
  <si>
    <t>8172</t>
  </si>
  <si>
    <t>730</t>
  </si>
  <si>
    <t>Муниципальная программа Вельского муниципального района «Комплексное развитие сельских территорий»</t>
  </si>
  <si>
    <t>Улучшение жилищных условий граждан, проживающих на сельских территориях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</si>
  <si>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</si>
  <si>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L576</t>
  </si>
  <si>
    <t>Л</t>
  </si>
  <si>
    <t>Социальные выплаты гражданам, кроме публичных нормативных социальных выплат</t>
  </si>
  <si>
    <t>320</t>
  </si>
  <si>
    <t>Развитие транспортной инфраструктуры на сельских территориях</t>
  </si>
  <si>
    <t>Развитие транспортной инфраструктуры на сельских территориях (реконструкция автомобильной дороги)</t>
  </si>
  <si>
    <t>L372</t>
  </si>
  <si>
    <t>И</t>
  </si>
  <si>
    <t>Бюджетные инвестиции</t>
  </si>
  <si>
    <t>410</t>
  </si>
  <si>
    <t>Муниципальная программа Вельского муниципального района Архангельской области «Обеспечение жильем молодых семей»</t>
  </si>
  <si>
    <t>Федеральный проект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</t>
  </si>
  <si>
    <t>9</t>
  </si>
  <si>
    <t>W</t>
  </si>
  <si>
    <t>Реализация мероприятий по обеспечению жильем молодых семей (предоставление социальных выплат молодым семьям на приобретение (строительство) жилья)</t>
  </si>
  <si>
    <t>L497</t>
  </si>
  <si>
    <t>Муниципальная программа Вельского муниципального района Архангельской области "Информационное обеспечение деятельности органов местного самоуправления Вельского муниципального  района"</t>
  </si>
  <si>
    <t>15</t>
  </si>
  <si>
    <t>Освещение деятельности органов местного самоуправления Вельского муниципального района в средствах массовой информации</t>
  </si>
  <si>
    <t>Расходы на содержание органов местного самоуправления и обеспечение их функций</t>
  </si>
  <si>
    <t>8001</t>
  </si>
  <si>
    <t>Муниципальная программа Вельского муниципального района Архангельской области "Жилищно-коммунальное хозяйство и благоустройство Вельского муниципального района"</t>
  </si>
  <si>
    <t xml:space="preserve">16 </t>
  </si>
  <si>
    <t xml:space="preserve">Мероприятия по организации капитального ремонта муниципального жилфонда </t>
  </si>
  <si>
    <t>Мероприятия в области жилищно-коммунального хозяйства</t>
  </si>
  <si>
    <t>16</t>
  </si>
  <si>
    <t>8352</t>
  </si>
  <si>
    <t>Содержание и оплата коммунальных услуг по пустующему жилому фонду на территориях сельских поселений</t>
  </si>
  <si>
    <t>Мероприятия  в области жилищно-коммунального хозяйства</t>
  </si>
  <si>
    <t>Мероприятия по организации в границах сельских поселений  электро-, тепло-, газо- и водоснабжения населения, водоотведения, снабжения населения топливом</t>
  </si>
  <si>
    <t>Мероприятия по организации накопления и транспортировке ТКО</t>
  </si>
  <si>
    <t>Мероприятия в области благоустройства территорий</t>
  </si>
  <si>
    <t>8353</t>
  </si>
  <si>
    <t>Мероприятия по организации и содержанию мест захоронения на территории сельских поселений</t>
  </si>
  <si>
    <t>Мероприятия по организации благоустройства территорий поселений</t>
  </si>
  <si>
    <t>Мероприятия по сносу и реконструкции аварийных домов в рамках мероприятий по переселению граждан из аварийного жилья</t>
  </si>
  <si>
    <t>Аренда мест для размещения светильников уличного освещения</t>
  </si>
  <si>
    <t>Муниципальная программа Вельского муниципального района Архангельской области "Охрана окружающей среды и безопасное обращение с отходами на территории Вельского муниципального района"</t>
  </si>
  <si>
    <t>17</t>
  </si>
  <si>
    <t>Ликвидация мест несанкционированного размещения отходов</t>
  </si>
  <si>
    <t>Мероприятия в сфере охраны окружающей среды</t>
  </si>
  <si>
    <t>8160</t>
  </si>
  <si>
    <t>Мероприятия по осуществлению на землях лесного фонда охраны, защиты, воспроизводства лесов, лесоразведения</t>
  </si>
  <si>
    <t>Озеленение</t>
  </si>
  <si>
    <t>Муниципальная программа Вельского муниципального района Архангельской области "Защита населения и территории Вельского района от чрезвычайных ситуаций, обеспечение пожарной безопасности и безопасности людей на водных объектах"</t>
  </si>
  <si>
    <t>18</t>
  </si>
  <si>
    <t>Субсидии местному общественному учреждению пожарной охраны "ДПК Вельского района"</t>
  </si>
  <si>
    <t>Финансовая поддержка добровольной пожарной охраны поселений</t>
  </si>
  <si>
    <t>8151</t>
  </si>
  <si>
    <t>Субсидии некоммерческим организациям (за исключением государственных (муниципальных) учреждений, государственных корпораций(компаний), публично-правовых компаний)</t>
  </si>
  <si>
    <t xml:space="preserve">Организация работы водного транспорта в период весеннего и осеннего паводка 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</si>
  <si>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органами местного самоуправления</t>
  </si>
  <si>
    <t>8152</t>
  </si>
  <si>
    <t>ИТОГО:</t>
  </si>
  <si>
    <t>к решению Собрания депутатов</t>
  </si>
  <si>
    <t>Вельского муниципального района</t>
  </si>
  <si>
    <t>Архангельской области</t>
  </si>
  <si>
    <t>Субсидии на финансовое обеспечение проектов социально ориентированным некоммерческим организациям</t>
  </si>
  <si>
    <t>Субсидии юридическим лицам, физически лицам и  НКО принимающим участие в комплексных спортивно-массовых мероприятиях</t>
  </si>
  <si>
    <t>8542</t>
  </si>
  <si>
    <t>8710</t>
  </si>
  <si>
    <t>Денежное вознаграждение советников директора по воспитанию и взаимодействию с детскими общественными объединениями в общеобразовательных организациях</t>
  </si>
  <si>
    <t>L050</t>
  </si>
  <si>
    <t>Обеспечение функционирования системы персонифицированного финансирования дополнительного образования</t>
  </si>
  <si>
    <t>775</t>
  </si>
  <si>
    <t>Реализация инициативных проектов</t>
  </si>
  <si>
    <t>Модернизация и капитальный ремонт объектов топливно- энергетического  комплекса и жилищно- коммунального хозяйства</t>
  </si>
  <si>
    <t xml:space="preserve"> Приложение № 5</t>
  </si>
  <si>
    <t>Капитальный ремонт, ремонт объектов муниципальной формы собственности</t>
  </si>
  <si>
    <t>Предоставление субсидий бюджетным, автономным и иным некоммерческим организациям</t>
  </si>
  <si>
    <t>8033</t>
  </si>
  <si>
    <t>600</t>
  </si>
  <si>
    <t>Национальный проект "Инфраструктура для жизни" Федеральный проект "Модернизация коммунальной инфраструктуры"</t>
  </si>
  <si>
    <t>Реализация мероприятий по модернизации коммунальной инфраструктуры (капитальный ремонт объектов тепло-водоснабжения и водоотведения)</t>
  </si>
  <si>
    <t>В</t>
  </si>
  <si>
    <t>5154</t>
  </si>
  <si>
    <t>Распределение бюджетных ассигнований на реализацию муниципальных программ    Вельского муниципального района на 2025 год и плановый период 2026-2027 годы</t>
  </si>
  <si>
    <t>Федеральный проект "Модернизация коммунальной инфраструктуры</t>
  </si>
  <si>
    <t xml:space="preserve">Иные межбюджетные трансферты на приведение в нормативное состояние автомобильных дорог общего пользования местного значения </t>
  </si>
  <si>
    <t>9Д09</t>
  </si>
  <si>
    <t>Э889</t>
  </si>
  <si>
    <t>Федеральный проект "Вовлечение в оборот и комплексная мелиорация земель сельскохозяйственного назначения"</t>
  </si>
  <si>
    <t>Подготовка проектов межевания земельных участков и проведение кадастровых работ</t>
  </si>
  <si>
    <t>L599</t>
  </si>
  <si>
    <t>Федеральный проект "Развитие искусства и творчества"</t>
  </si>
  <si>
    <t>Государственная поддержка отрасли культуры (государственная поддержка лучших работников сельских учреждений культуры)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</si>
  <si>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</si>
  <si>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</t>
  </si>
  <si>
    <t>Национальный проект "Семья", Федеральный проект "Семейные ценности и инфраструктура культуры"</t>
  </si>
  <si>
    <t>Модернизация региональных и муниципальных библиотек</t>
  </si>
  <si>
    <t>Я</t>
  </si>
  <si>
    <t>5348</t>
  </si>
  <si>
    <t>Иной межбюджетный трансферт на реализацию мероприятий по модернизации школьных систем образования</t>
  </si>
  <si>
    <t>Ю</t>
  </si>
  <si>
    <t>5750</t>
  </si>
  <si>
    <t>Э466</t>
  </si>
  <si>
    <t>Обеспечение мероприятий по организации предоставления доп.мер соц.поддержки семьям граждан, принимающих участие в СВО</t>
  </si>
  <si>
    <t>Реализация мероприятий по модернизации школьных систем образования за счет областного бюджета</t>
  </si>
  <si>
    <t>Иные закупки товаров, работ и услуг для государственных (муниципальных) нужд</t>
  </si>
  <si>
    <t>Э951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</si>
  <si>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</si>
  <si>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S698</t>
  </si>
  <si>
    <t>Стипендии</t>
  </si>
  <si>
    <t>340</t>
  </si>
  <si>
    <t xml:space="preserve"> от 19 июня 2025 г. N 309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</si>
</sst>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Arial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7">
    <xf numFmtId="0" fontId="0" fillId="0" borderId="0"/>
    <xf numFmtId="0" fontId="2" fillId="0" borderId="0"/>
    <xf numFmtId="0" fontId="13" fillId="0" borderId="0"/>
    <xf numFmtId="0" fontId="17" fillId="0" borderId="0"/>
    <xf numFmtId="0" fontId="13" fillId="0" borderId="0"/>
    <xf numFmtId="0" fontId="1" fillId="0" borderId="0"/>
    <xf numFmtId="0" fontId="1" fillId="0" borderId="0"/>
  </cellStyleXfs>
  <cellXfs count="132">
    <xf numFmtId="0" fontId="0" fillId="0" borderId="0" xfId="0"/>
    <xf numFmtId="0" fontId="2" fillId="2" borderId="0" xfId="1" applyFill="1"/>
    <xf numFmtId="0" fontId="3" fillId="2" borderId="0" xfId="1" applyFont="1" applyFill="1"/>
    <xf numFmtId="0" fontId="3" fillId="2" borderId="0" xfId="1" applyFont="1" applyFill="1" applyAlignment="1">
      <alignment horizontal="center"/>
    </xf>
    <xf numFmtId="0" fontId="4" fillId="2" borderId="0" xfId="1" applyFont="1" applyFill="1"/>
    <xf numFmtId="0" fontId="5" fillId="2" borderId="2" xfId="1" applyFont="1" applyFill="1" applyBorder="1" applyAlignment="1">
      <alignment horizontal="center" vertical="center" wrapText="1"/>
    </xf>
    <xf numFmtId="0" fontId="0" fillId="2" borderId="0" xfId="1" applyFont="1" applyFill="1" applyAlignment="1">
      <alignment horizontal="center" vertical="center"/>
    </xf>
    <xf numFmtId="0" fontId="8" fillId="2" borderId="2" xfId="1" applyFont="1" applyFill="1" applyBorder="1"/>
    <xf numFmtId="0" fontId="11" fillId="2" borderId="0" xfId="1" applyFont="1" applyFill="1"/>
    <xf numFmtId="164" fontId="2" fillId="2" borderId="0" xfId="1" applyNumberFormat="1" applyFill="1"/>
    <xf numFmtId="49" fontId="5" fillId="2" borderId="2" xfId="1" applyNumberFormat="1" applyFont="1" applyFill="1" applyBorder="1" applyAlignment="1">
      <alignment horizontal="center" wrapText="1"/>
    </xf>
    <xf numFmtId="49" fontId="5" fillId="2" borderId="2" xfId="1" applyNumberFormat="1" applyFont="1" applyFill="1" applyBorder="1" applyAlignment="1">
      <alignment horizontal="center"/>
    </xf>
    <xf numFmtId="0" fontId="2" fillId="2" borderId="0" xfId="1" applyFont="1" applyFill="1" applyAlignment="1">
      <alignment wrapText="1"/>
    </xf>
    <xf numFmtId="0" fontId="1" fillId="2" borderId="0" xfId="1" applyFont="1" applyFill="1"/>
    <xf numFmtId="0" fontId="8" fillId="2" borderId="2" xfId="1" applyFont="1" applyFill="1" applyBorder="1" applyAlignment="1">
      <alignment wrapText="1"/>
    </xf>
    <xf numFmtId="164" fontId="1" fillId="2" borderId="0" xfId="1" applyNumberFormat="1" applyFont="1" applyFill="1"/>
    <xf numFmtId="49" fontId="5" fillId="2" borderId="2" xfId="1" applyNumberFormat="1" applyFont="1" applyFill="1" applyBorder="1" applyAlignment="1">
      <alignment horizontal="left" vertical="center" wrapText="1"/>
    </xf>
    <xf numFmtId="0" fontId="8" fillId="2" borderId="1" xfId="1" applyFont="1" applyFill="1" applyBorder="1"/>
    <xf numFmtId="0" fontId="1" fillId="2" borderId="0" xfId="1" applyFont="1" applyFill="1" applyBorder="1"/>
    <xf numFmtId="49" fontId="5" fillId="2" borderId="1" xfId="1" applyNumberFormat="1" applyFont="1" applyFill="1" applyBorder="1" applyAlignment="1">
      <alignment horizontal="center" wrapText="1"/>
    </xf>
    <xf numFmtId="49" fontId="5" fillId="2" borderId="1" xfId="1" applyNumberFormat="1" applyFont="1" applyFill="1" applyBorder="1" applyAlignment="1">
      <alignment horizontal="center"/>
    </xf>
    <xf numFmtId="0" fontId="5" fillId="2" borderId="2" xfId="1" applyFont="1" applyFill="1" applyBorder="1" applyAlignment="1">
      <alignment horizontal="left" vertical="center" wrapText="1"/>
    </xf>
    <xf numFmtId="0" fontId="1" fillId="2" borderId="0" xfId="1" applyFont="1" applyFill="1" applyAlignment="1">
      <alignment horizontal="right"/>
    </xf>
    <xf numFmtId="0" fontId="8" fillId="2" borderId="2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/>
    </xf>
    <xf numFmtId="0" fontId="8" fillId="2" borderId="3" xfId="1" applyFont="1" applyFill="1" applyBorder="1"/>
    <xf numFmtId="49" fontId="6" fillId="2" borderId="5" xfId="1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center" wrapText="1"/>
    </xf>
    <xf numFmtId="49" fontId="6" fillId="2" borderId="2" xfId="1" applyNumberFormat="1" applyFont="1" applyFill="1" applyBorder="1" applyAlignment="1">
      <alignment horizontal="center"/>
    </xf>
    <xf numFmtId="0" fontId="9" fillId="2" borderId="2" xfId="1" applyFont="1" applyFill="1" applyBorder="1"/>
    <xf numFmtId="0" fontId="6" fillId="2" borderId="2" xfId="1" applyFont="1" applyFill="1" applyBorder="1"/>
    <xf numFmtId="49" fontId="6" fillId="2" borderId="2" xfId="1" applyNumberFormat="1" applyFont="1" applyFill="1" applyBorder="1" applyAlignment="1">
      <alignment horizontal="center" vertical="center"/>
    </xf>
    <xf numFmtId="4" fontId="1" fillId="2" borderId="2" xfId="1" applyNumberFormat="1" applyFont="1" applyFill="1" applyBorder="1"/>
    <xf numFmtId="0" fontId="8" fillId="2" borderId="0" xfId="1" applyFont="1" applyFill="1"/>
    <xf numFmtId="49" fontId="6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Border="1" applyAlignment="1">
      <alignment horizontal="center"/>
    </xf>
    <xf numFmtId="4" fontId="1" fillId="2" borderId="0" xfId="1" applyNumberFormat="1" applyFont="1" applyFill="1"/>
    <xf numFmtId="0" fontId="5" fillId="2" borderId="0" xfId="2" applyFont="1" applyFill="1" applyBorder="1" applyAlignment="1">
      <alignment horizontal="left" vertical="center" wrapText="1"/>
    </xf>
    <xf numFmtId="49" fontId="5" fillId="2" borderId="0" xfId="1" applyNumberFormat="1" applyFont="1" applyFill="1" applyBorder="1" applyAlignment="1">
      <alignment horizontal="center" wrapText="1"/>
    </xf>
    <xf numFmtId="49" fontId="5" fillId="2" borderId="0" xfId="1" applyNumberFormat="1" applyFont="1" applyFill="1" applyBorder="1" applyAlignment="1">
      <alignment horizontal="center"/>
    </xf>
    <xf numFmtId="0" fontId="5" fillId="2" borderId="0" xfId="2" applyNumberFormat="1" applyFont="1" applyFill="1" applyBorder="1" applyAlignment="1">
      <alignment horizontal="left" vertical="center" wrapText="1"/>
    </xf>
    <xf numFmtId="49" fontId="5" fillId="2" borderId="0" xfId="1" applyNumberFormat="1" applyFont="1" applyFill="1" applyBorder="1" applyAlignment="1">
      <alignment wrapText="1"/>
    </xf>
    <xf numFmtId="0" fontId="14" fillId="2" borderId="0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wrapText="1"/>
    </xf>
    <xf numFmtId="0" fontId="5" fillId="2" borderId="0" xfId="1" applyFont="1" applyFill="1" applyBorder="1"/>
    <xf numFmtId="0" fontId="5" fillId="2" borderId="0" xfId="1" applyFont="1" applyFill="1" applyBorder="1" applyAlignment="1">
      <alignment horizontal="center" wrapText="1"/>
    </xf>
    <xf numFmtId="49" fontId="5" fillId="2" borderId="0" xfId="1" applyNumberFormat="1" applyFont="1" applyFill="1" applyBorder="1" applyAlignment="1">
      <alignment vertical="center" wrapText="1"/>
    </xf>
    <xf numFmtId="0" fontId="5" fillId="2" borderId="0" xfId="3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wrapText="1"/>
    </xf>
    <xf numFmtId="0" fontId="6" fillId="2" borderId="0" xfId="1" applyFont="1" applyFill="1" applyBorder="1"/>
    <xf numFmtId="0" fontId="5" fillId="2" borderId="0" xfId="0" applyFont="1" applyFill="1" applyAlignment="1"/>
    <xf numFmtId="0" fontId="5" fillId="2" borderId="0" xfId="0" applyFont="1" applyFill="1" applyAlignment="1">
      <alignment horizontal="right"/>
    </xf>
    <xf numFmtId="0" fontId="5" fillId="2" borderId="0" xfId="1" applyFont="1" applyFill="1" applyAlignment="1">
      <alignment horizontal="center"/>
    </xf>
    <xf numFmtId="0" fontId="6" fillId="2" borderId="0" xfId="1" applyFont="1" applyFill="1"/>
    <xf numFmtId="0" fontId="8" fillId="2" borderId="6" xfId="1" applyFont="1" applyFill="1" applyBorder="1" applyAlignment="1">
      <alignment horizontal="center" vertical="center" wrapText="1"/>
    </xf>
    <xf numFmtId="3" fontId="8" fillId="2" borderId="2" xfId="1" applyNumberFormat="1" applyFont="1" applyFill="1" applyBorder="1" applyAlignment="1">
      <alignment horizontal="center" vertical="center"/>
    </xf>
    <xf numFmtId="4" fontId="9" fillId="2" borderId="2" xfId="1" applyNumberFormat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vertical="center" wrapText="1"/>
    </xf>
    <xf numFmtId="49" fontId="5" fillId="2" borderId="2" xfId="1" applyNumberFormat="1" applyFont="1" applyFill="1" applyBorder="1" applyAlignment="1">
      <alignment horizontal="center" vertical="center"/>
    </xf>
    <xf numFmtId="4" fontId="8" fillId="2" borderId="2" xfId="1" applyNumberFormat="1" applyFont="1" applyFill="1" applyBorder="1" applyAlignment="1">
      <alignment horizontal="center" vertical="center"/>
    </xf>
    <xf numFmtId="0" fontId="5" fillId="2" borderId="7" xfId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wrapText="1"/>
    </xf>
    <xf numFmtId="4" fontId="8" fillId="2" borderId="2" xfId="1" applyNumberFormat="1" applyFont="1" applyFill="1" applyBorder="1" applyAlignment="1">
      <alignment horizontal="center" vertical="center" wrapText="1"/>
    </xf>
    <xf numFmtId="0" fontId="5" fillId="2" borderId="2" xfId="1" applyNumberFormat="1" applyFont="1" applyFill="1" applyBorder="1" applyAlignment="1">
      <alignment wrapText="1"/>
    </xf>
    <xf numFmtId="49" fontId="5" fillId="2" borderId="2" xfId="0" applyNumberFormat="1" applyFont="1" applyFill="1" applyBorder="1" applyAlignment="1">
      <alignment wrapText="1"/>
    </xf>
    <xf numFmtId="0" fontId="12" fillId="2" borderId="2" xfId="1" applyFont="1" applyFill="1" applyBorder="1" applyAlignment="1">
      <alignment wrapText="1"/>
    </xf>
    <xf numFmtId="49" fontId="5" fillId="2" borderId="2" xfId="1" applyNumberFormat="1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center" wrapText="1"/>
    </xf>
    <xf numFmtId="0" fontId="15" fillId="2" borderId="2" xfId="1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49" fontId="5" fillId="2" borderId="1" xfId="1" applyNumberFormat="1" applyFont="1" applyFill="1" applyBorder="1" applyAlignment="1">
      <alignment horizontal="center" vertical="center"/>
    </xf>
    <xf numFmtId="4" fontId="8" fillId="2" borderId="1" xfId="1" applyNumberFormat="1" applyFont="1" applyFill="1" applyBorder="1" applyAlignment="1">
      <alignment horizontal="center" vertical="center"/>
    </xf>
    <xf numFmtId="0" fontId="9" fillId="2" borderId="6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wrapText="1"/>
    </xf>
    <xf numFmtId="0" fontId="8" fillId="2" borderId="2" xfId="1" applyFont="1" applyFill="1" applyBorder="1" applyAlignment="1">
      <alignment vertical="top" wrapText="1"/>
    </xf>
    <xf numFmtId="0" fontId="5" fillId="2" borderId="2" xfId="0" applyFont="1" applyFill="1" applyBorder="1" applyAlignment="1">
      <alignment wrapText="1"/>
    </xf>
    <xf numFmtId="0" fontId="5" fillId="2" borderId="8" xfId="1" applyFont="1" applyFill="1" applyBorder="1" applyAlignment="1">
      <alignment horizontal="left" vertical="center" wrapText="1"/>
    </xf>
    <xf numFmtId="0" fontId="5" fillId="2" borderId="9" xfId="1" applyFont="1" applyFill="1" applyBorder="1" applyAlignment="1">
      <alignment horizontal="left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2" xfId="2" applyNumberFormat="1" applyFont="1" applyFill="1" applyBorder="1" applyAlignment="1">
      <alignment horizontal="left" vertical="center" wrapText="1"/>
    </xf>
    <xf numFmtId="0" fontId="5" fillId="2" borderId="2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top" wrapText="1"/>
    </xf>
    <xf numFmtId="4" fontId="5" fillId="2" borderId="2" xfId="1" applyNumberFormat="1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top" wrapText="1"/>
    </xf>
    <xf numFmtId="0" fontId="5" fillId="2" borderId="0" xfId="1" applyFont="1" applyFill="1"/>
    <xf numFmtId="0" fontId="5" fillId="2" borderId="2" xfId="1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9" fillId="2" borderId="2" xfId="1" applyFont="1" applyFill="1" applyBorder="1" applyAlignment="1">
      <alignment vertical="center"/>
    </xf>
    <xf numFmtId="0" fontId="5" fillId="2" borderId="11" xfId="1" applyFont="1" applyFill="1" applyBorder="1" applyAlignment="1">
      <alignment horizontal="left" vertical="center" wrapText="1"/>
    </xf>
    <xf numFmtId="49" fontId="5" fillId="2" borderId="5" xfId="1" applyNumberFormat="1" applyFont="1" applyFill="1" applyBorder="1" applyAlignment="1">
      <alignment horizontal="center" wrapText="1"/>
    </xf>
    <xf numFmtId="4" fontId="6" fillId="2" borderId="2" xfId="1" applyNumberFormat="1" applyFont="1" applyFill="1" applyBorder="1" applyAlignment="1">
      <alignment horizontal="center"/>
    </xf>
    <xf numFmtId="4" fontId="5" fillId="2" borderId="2" xfId="1" applyNumberFormat="1" applyFont="1" applyFill="1" applyBorder="1" applyAlignment="1">
      <alignment vertical="center"/>
    </xf>
    <xf numFmtId="4" fontId="5" fillId="2" borderId="0" xfId="1" applyNumberFormat="1" applyFont="1" applyFill="1"/>
    <xf numFmtId="49" fontId="16" fillId="2" borderId="0" xfId="1" applyNumberFormat="1" applyFont="1" applyFill="1" applyBorder="1" applyAlignment="1">
      <alignment horizontal="center"/>
    </xf>
    <xf numFmtId="0" fontId="13" fillId="2" borderId="0" xfId="1" applyFont="1" applyFill="1"/>
    <xf numFmtId="49" fontId="16" fillId="2" borderId="0" xfId="1" applyNumberFormat="1" applyFont="1" applyFill="1" applyBorder="1" applyAlignment="1">
      <alignment horizontal="left"/>
    </xf>
    <xf numFmtId="165" fontId="1" fillId="2" borderId="0" xfId="1" applyNumberFormat="1" applyFont="1" applyFill="1"/>
    <xf numFmtId="0" fontId="15" fillId="2" borderId="2" xfId="1" applyFont="1" applyFill="1" applyBorder="1" applyAlignment="1">
      <alignment vertical="center" wrapText="1"/>
    </xf>
    <xf numFmtId="0" fontId="8" fillId="2" borderId="2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wrapText="1"/>
    </xf>
    <xf numFmtId="49" fontId="5" fillId="2" borderId="2" xfId="0" applyNumberFormat="1" applyFont="1" applyFill="1" applyBorder="1" applyAlignment="1">
      <alignment horizontal="center"/>
    </xf>
    <xf numFmtId="0" fontId="5" fillId="2" borderId="2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10" fillId="2" borderId="2" xfId="1" applyFont="1" applyFill="1" applyBorder="1" applyAlignment="1">
      <alignment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6" xfId="1" applyFont="1" applyFill="1" applyBorder="1"/>
    <xf numFmtId="49" fontId="18" fillId="2" borderId="2" xfId="1" applyNumberFormat="1" applyFont="1" applyFill="1" applyBorder="1" applyAlignment="1">
      <alignment wrapText="1"/>
    </xf>
    <xf numFmtId="49" fontId="18" fillId="2" borderId="2" xfId="1" applyNumberFormat="1" applyFont="1" applyFill="1" applyBorder="1" applyAlignment="1">
      <alignment horizontal="center" wrapText="1"/>
    </xf>
    <xf numFmtId="49" fontId="18" fillId="2" borderId="2" xfId="1" applyNumberFormat="1" applyFont="1" applyFill="1" applyBorder="1" applyAlignment="1">
      <alignment horizontal="center"/>
    </xf>
    <xf numFmtId="49" fontId="18" fillId="2" borderId="2" xfId="1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vertical="top" wrapText="1"/>
    </xf>
    <xf numFmtId="49" fontId="5" fillId="2" borderId="2" xfId="1" applyNumberFormat="1" applyFont="1" applyFill="1" applyBorder="1" applyAlignment="1">
      <alignment vertical="center" wrapText="1"/>
    </xf>
    <xf numFmtId="0" fontId="7" fillId="2" borderId="0" xfId="1" applyFont="1" applyFill="1" applyAlignment="1">
      <alignment horizontal="center" vertical="center" wrapText="1"/>
    </xf>
    <xf numFmtId="0" fontId="8" fillId="2" borderId="1" xfId="1" applyFont="1" applyFill="1" applyBorder="1" applyAlignment="1">
      <alignment horizontal="center"/>
    </xf>
    <xf numFmtId="0" fontId="8" fillId="2" borderId="6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Обычный 5 2" xfId="6"/>
    <cellStyle name="Обычный 5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68"/>
  <sheetViews>
    <sheetView tabSelected="1" view="pageBreakPreview" topLeftCell="A275" zoomScale="60" zoomScaleNormal="100" workbookViewId="0">
      <selection activeCell="T6" sqref="T6"/>
    </sheetView>
  </sheetViews>
  <sheetFormatPr defaultRowHeight="15" x14ac:dyDescent="0.25"/>
  <cols>
    <col min="1" max="1" width="3.85546875" style="13" customWidth="1"/>
    <col min="2" max="2" width="94.140625" style="13" customWidth="1"/>
    <col min="3" max="3" width="7.28515625" style="13" hidden="1" customWidth="1"/>
    <col min="4" max="4" width="7.85546875" style="13" hidden="1" customWidth="1"/>
    <col min="5" max="5" width="17.42578125" style="13" hidden="1" customWidth="1"/>
    <col min="6" max="6" width="5.140625" style="13" customWidth="1"/>
    <col min="7" max="7" width="4.85546875" style="13" customWidth="1"/>
    <col min="8" max="8" width="4" style="13" customWidth="1"/>
    <col min="9" max="9" width="4.5703125" style="13" customWidth="1"/>
    <col min="10" max="10" width="7.28515625" style="13" customWidth="1"/>
    <col min="11" max="11" width="4.85546875" style="13" customWidth="1"/>
    <col min="12" max="12" width="6.42578125" style="13" customWidth="1"/>
    <col min="13" max="13" width="18.28515625" style="13" customWidth="1"/>
    <col min="14" max="14" width="18.42578125" style="13" hidden="1" customWidth="1"/>
    <col min="15" max="15" width="16.7109375" style="13" hidden="1" customWidth="1"/>
    <col min="16" max="16" width="7.28515625" style="13" customWidth="1"/>
    <col min="17" max="17" width="4.28515625" style="13" customWidth="1"/>
    <col min="18" max="18" width="11.85546875" style="13" customWidth="1"/>
    <col min="19" max="19" width="12.42578125" style="13" customWidth="1"/>
    <col min="20" max="20" width="14.28515625" style="13" customWidth="1"/>
    <col min="21" max="259" width="8.85546875" style="13"/>
    <col min="260" max="260" width="46" style="13" customWidth="1"/>
    <col min="261" max="261" width="7.28515625" style="13" customWidth="1"/>
    <col min="262" max="262" width="7.85546875" style="13" customWidth="1"/>
    <col min="263" max="263" width="7.7109375" style="13" customWidth="1"/>
    <col min="264" max="264" width="14.85546875" style="13" customWidth="1"/>
    <col min="265" max="265" width="8.85546875" style="13"/>
    <col min="266" max="266" width="10.85546875" style="13" customWidth="1"/>
    <col min="267" max="267" width="10.5703125" style="13" customWidth="1"/>
    <col min="268" max="515" width="8.85546875" style="13"/>
    <col min="516" max="516" width="46" style="13" customWidth="1"/>
    <col min="517" max="517" width="7.28515625" style="13" customWidth="1"/>
    <col min="518" max="518" width="7.85546875" style="13" customWidth="1"/>
    <col min="519" max="519" width="7.7109375" style="13" customWidth="1"/>
    <col min="520" max="520" width="14.85546875" style="13" customWidth="1"/>
    <col min="521" max="521" width="8.85546875" style="13"/>
    <col min="522" max="522" width="10.85546875" style="13" customWidth="1"/>
    <col min="523" max="523" width="10.5703125" style="13" customWidth="1"/>
    <col min="524" max="771" width="8.85546875" style="13"/>
    <col min="772" max="772" width="46" style="13" customWidth="1"/>
    <col min="773" max="773" width="7.28515625" style="13" customWidth="1"/>
    <col min="774" max="774" width="7.85546875" style="13" customWidth="1"/>
    <col min="775" max="775" width="7.7109375" style="13" customWidth="1"/>
    <col min="776" max="776" width="14.85546875" style="13" customWidth="1"/>
    <col min="777" max="777" width="8.85546875" style="13"/>
    <col min="778" max="778" width="10.85546875" style="13" customWidth="1"/>
    <col min="779" max="779" width="10.5703125" style="13" customWidth="1"/>
    <col min="780" max="1027" width="8.85546875" style="13"/>
    <col min="1028" max="1028" width="46" style="13" customWidth="1"/>
    <col min="1029" max="1029" width="7.28515625" style="13" customWidth="1"/>
    <col min="1030" max="1030" width="7.85546875" style="13" customWidth="1"/>
    <col min="1031" max="1031" width="7.7109375" style="13" customWidth="1"/>
    <col min="1032" max="1032" width="14.85546875" style="13" customWidth="1"/>
    <col min="1033" max="1033" width="8.85546875" style="13"/>
    <col min="1034" max="1034" width="10.85546875" style="13" customWidth="1"/>
    <col min="1035" max="1035" width="10.5703125" style="13" customWidth="1"/>
    <col min="1036" max="1283" width="8.85546875" style="13"/>
    <col min="1284" max="1284" width="46" style="13" customWidth="1"/>
    <col min="1285" max="1285" width="7.28515625" style="13" customWidth="1"/>
    <col min="1286" max="1286" width="7.85546875" style="13" customWidth="1"/>
    <col min="1287" max="1287" width="7.7109375" style="13" customWidth="1"/>
    <col min="1288" max="1288" width="14.85546875" style="13" customWidth="1"/>
    <col min="1289" max="1289" width="8.85546875" style="13"/>
    <col min="1290" max="1290" width="10.85546875" style="13" customWidth="1"/>
    <col min="1291" max="1291" width="10.5703125" style="13" customWidth="1"/>
    <col min="1292" max="1539" width="8.85546875" style="13"/>
    <col min="1540" max="1540" width="46" style="13" customWidth="1"/>
    <col min="1541" max="1541" width="7.28515625" style="13" customWidth="1"/>
    <col min="1542" max="1542" width="7.85546875" style="13" customWidth="1"/>
    <col min="1543" max="1543" width="7.7109375" style="13" customWidth="1"/>
    <col min="1544" max="1544" width="14.85546875" style="13" customWidth="1"/>
    <col min="1545" max="1545" width="8.85546875" style="13"/>
    <col min="1546" max="1546" width="10.85546875" style="13" customWidth="1"/>
    <col min="1547" max="1547" width="10.5703125" style="13" customWidth="1"/>
    <col min="1548" max="1795" width="8.85546875" style="13"/>
    <col min="1796" max="1796" width="46" style="13" customWidth="1"/>
    <col min="1797" max="1797" width="7.28515625" style="13" customWidth="1"/>
    <col min="1798" max="1798" width="7.85546875" style="13" customWidth="1"/>
    <col min="1799" max="1799" width="7.7109375" style="13" customWidth="1"/>
    <col min="1800" max="1800" width="14.85546875" style="13" customWidth="1"/>
    <col min="1801" max="1801" width="8.85546875" style="13"/>
    <col min="1802" max="1802" width="10.85546875" style="13" customWidth="1"/>
    <col min="1803" max="1803" width="10.5703125" style="13" customWidth="1"/>
    <col min="1804" max="2051" width="8.85546875" style="13"/>
    <col min="2052" max="2052" width="46" style="13" customWidth="1"/>
    <col min="2053" max="2053" width="7.28515625" style="13" customWidth="1"/>
    <col min="2054" max="2054" width="7.85546875" style="13" customWidth="1"/>
    <col min="2055" max="2055" width="7.7109375" style="13" customWidth="1"/>
    <col min="2056" max="2056" width="14.85546875" style="13" customWidth="1"/>
    <col min="2057" max="2057" width="8.85546875" style="13"/>
    <col min="2058" max="2058" width="10.85546875" style="13" customWidth="1"/>
    <col min="2059" max="2059" width="10.5703125" style="13" customWidth="1"/>
    <col min="2060" max="2307" width="8.85546875" style="13"/>
    <col min="2308" max="2308" width="46" style="13" customWidth="1"/>
    <col min="2309" max="2309" width="7.28515625" style="13" customWidth="1"/>
    <col min="2310" max="2310" width="7.85546875" style="13" customWidth="1"/>
    <col min="2311" max="2311" width="7.7109375" style="13" customWidth="1"/>
    <col min="2312" max="2312" width="14.85546875" style="13" customWidth="1"/>
    <col min="2313" max="2313" width="8.85546875" style="13"/>
    <col min="2314" max="2314" width="10.85546875" style="13" customWidth="1"/>
    <col min="2315" max="2315" width="10.5703125" style="13" customWidth="1"/>
    <col min="2316" max="2563" width="8.85546875" style="13"/>
    <col min="2564" max="2564" width="46" style="13" customWidth="1"/>
    <col min="2565" max="2565" width="7.28515625" style="13" customWidth="1"/>
    <col min="2566" max="2566" width="7.85546875" style="13" customWidth="1"/>
    <col min="2567" max="2567" width="7.7109375" style="13" customWidth="1"/>
    <col min="2568" max="2568" width="14.85546875" style="13" customWidth="1"/>
    <col min="2569" max="2569" width="8.85546875" style="13"/>
    <col min="2570" max="2570" width="10.85546875" style="13" customWidth="1"/>
    <col min="2571" max="2571" width="10.5703125" style="13" customWidth="1"/>
    <col min="2572" max="2819" width="8.85546875" style="13"/>
    <col min="2820" max="2820" width="46" style="13" customWidth="1"/>
    <col min="2821" max="2821" width="7.28515625" style="13" customWidth="1"/>
    <col min="2822" max="2822" width="7.85546875" style="13" customWidth="1"/>
    <col min="2823" max="2823" width="7.7109375" style="13" customWidth="1"/>
    <col min="2824" max="2824" width="14.85546875" style="13" customWidth="1"/>
    <col min="2825" max="2825" width="8.85546875" style="13"/>
    <col min="2826" max="2826" width="10.85546875" style="13" customWidth="1"/>
    <col min="2827" max="2827" width="10.5703125" style="13" customWidth="1"/>
    <col min="2828" max="3075" width="8.85546875" style="13"/>
    <col min="3076" max="3076" width="46" style="13" customWidth="1"/>
    <col min="3077" max="3077" width="7.28515625" style="13" customWidth="1"/>
    <col min="3078" max="3078" width="7.85546875" style="13" customWidth="1"/>
    <col min="3079" max="3079" width="7.7109375" style="13" customWidth="1"/>
    <col min="3080" max="3080" width="14.85546875" style="13" customWidth="1"/>
    <col min="3081" max="3081" width="8.85546875" style="13"/>
    <col min="3082" max="3082" width="10.85546875" style="13" customWidth="1"/>
    <col min="3083" max="3083" width="10.5703125" style="13" customWidth="1"/>
    <col min="3084" max="3331" width="8.85546875" style="13"/>
    <col min="3332" max="3332" width="46" style="13" customWidth="1"/>
    <col min="3333" max="3333" width="7.28515625" style="13" customWidth="1"/>
    <col min="3334" max="3334" width="7.85546875" style="13" customWidth="1"/>
    <col min="3335" max="3335" width="7.7109375" style="13" customWidth="1"/>
    <col min="3336" max="3336" width="14.85546875" style="13" customWidth="1"/>
    <col min="3337" max="3337" width="8.85546875" style="13"/>
    <col min="3338" max="3338" width="10.85546875" style="13" customWidth="1"/>
    <col min="3339" max="3339" width="10.5703125" style="13" customWidth="1"/>
    <col min="3340" max="3587" width="8.85546875" style="13"/>
    <col min="3588" max="3588" width="46" style="13" customWidth="1"/>
    <col min="3589" max="3589" width="7.28515625" style="13" customWidth="1"/>
    <col min="3590" max="3590" width="7.85546875" style="13" customWidth="1"/>
    <col min="3591" max="3591" width="7.7109375" style="13" customWidth="1"/>
    <col min="3592" max="3592" width="14.85546875" style="13" customWidth="1"/>
    <col min="3593" max="3593" width="8.85546875" style="13"/>
    <col min="3594" max="3594" width="10.85546875" style="13" customWidth="1"/>
    <col min="3595" max="3595" width="10.5703125" style="13" customWidth="1"/>
    <col min="3596" max="3843" width="8.85546875" style="13"/>
    <col min="3844" max="3844" width="46" style="13" customWidth="1"/>
    <col min="3845" max="3845" width="7.28515625" style="13" customWidth="1"/>
    <col min="3846" max="3846" width="7.85546875" style="13" customWidth="1"/>
    <col min="3847" max="3847" width="7.7109375" style="13" customWidth="1"/>
    <col min="3848" max="3848" width="14.85546875" style="13" customWidth="1"/>
    <col min="3849" max="3849" width="8.85546875" style="13"/>
    <col min="3850" max="3850" width="10.85546875" style="13" customWidth="1"/>
    <col min="3851" max="3851" width="10.5703125" style="13" customWidth="1"/>
    <col min="3852" max="4099" width="8.85546875" style="13"/>
    <col min="4100" max="4100" width="46" style="13" customWidth="1"/>
    <col min="4101" max="4101" width="7.28515625" style="13" customWidth="1"/>
    <col min="4102" max="4102" width="7.85546875" style="13" customWidth="1"/>
    <col min="4103" max="4103" width="7.7109375" style="13" customWidth="1"/>
    <col min="4104" max="4104" width="14.85546875" style="13" customWidth="1"/>
    <col min="4105" max="4105" width="8.85546875" style="13"/>
    <col min="4106" max="4106" width="10.85546875" style="13" customWidth="1"/>
    <col min="4107" max="4107" width="10.5703125" style="13" customWidth="1"/>
    <col min="4108" max="4355" width="8.85546875" style="13"/>
    <col min="4356" max="4356" width="46" style="13" customWidth="1"/>
    <col min="4357" max="4357" width="7.28515625" style="13" customWidth="1"/>
    <col min="4358" max="4358" width="7.85546875" style="13" customWidth="1"/>
    <col min="4359" max="4359" width="7.7109375" style="13" customWidth="1"/>
    <col min="4360" max="4360" width="14.85546875" style="13" customWidth="1"/>
    <col min="4361" max="4361" width="8.85546875" style="13"/>
    <col min="4362" max="4362" width="10.85546875" style="13" customWidth="1"/>
    <col min="4363" max="4363" width="10.5703125" style="13" customWidth="1"/>
    <col min="4364" max="4611" width="8.85546875" style="13"/>
    <col min="4612" max="4612" width="46" style="13" customWidth="1"/>
    <col min="4613" max="4613" width="7.28515625" style="13" customWidth="1"/>
    <col min="4614" max="4614" width="7.85546875" style="13" customWidth="1"/>
    <col min="4615" max="4615" width="7.7109375" style="13" customWidth="1"/>
    <col min="4616" max="4616" width="14.85546875" style="13" customWidth="1"/>
    <col min="4617" max="4617" width="8.85546875" style="13"/>
    <col min="4618" max="4618" width="10.85546875" style="13" customWidth="1"/>
    <col min="4619" max="4619" width="10.5703125" style="13" customWidth="1"/>
    <col min="4620" max="4867" width="8.85546875" style="13"/>
    <col min="4868" max="4868" width="46" style="13" customWidth="1"/>
    <col min="4869" max="4869" width="7.28515625" style="13" customWidth="1"/>
    <col min="4870" max="4870" width="7.85546875" style="13" customWidth="1"/>
    <col min="4871" max="4871" width="7.7109375" style="13" customWidth="1"/>
    <col min="4872" max="4872" width="14.85546875" style="13" customWidth="1"/>
    <col min="4873" max="4873" width="8.85546875" style="13"/>
    <col min="4874" max="4874" width="10.85546875" style="13" customWidth="1"/>
    <col min="4875" max="4875" width="10.5703125" style="13" customWidth="1"/>
    <col min="4876" max="5123" width="8.85546875" style="13"/>
    <col min="5124" max="5124" width="46" style="13" customWidth="1"/>
    <col min="5125" max="5125" width="7.28515625" style="13" customWidth="1"/>
    <col min="5126" max="5126" width="7.85546875" style="13" customWidth="1"/>
    <col min="5127" max="5127" width="7.7109375" style="13" customWidth="1"/>
    <col min="5128" max="5128" width="14.85546875" style="13" customWidth="1"/>
    <col min="5129" max="5129" width="8.85546875" style="13"/>
    <col min="5130" max="5130" width="10.85546875" style="13" customWidth="1"/>
    <col min="5131" max="5131" width="10.5703125" style="13" customWidth="1"/>
    <col min="5132" max="5379" width="8.85546875" style="13"/>
    <col min="5380" max="5380" width="46" style="13" customWidth="1"/>
    <col min="5381" max="5381" width="7.28515625" style="13" customWidth="1"/>
    <col min="5382" max="5382" width="7.85546875" style="13" customWidth="1"/>
    <col min="5383" max="5383" width="7.7109375" style="13" customWidth="1"/>
    <col min="5384" max="5384" width="14.85546875" style="13" customWidth="1"/>
    <col min="5385" max="5385" width="8.85546875" style="13"/>
    <col min="5386" max="5386" width="10.85546875" style="13" customWidth="1"/>
    <col min="5387" max="5387" width="10.5703125" style="13" customWidth="1"/>
    <col min="5388" max="5635" width="8.85546875" style="13"/>
    <col min="5636" max="5636" width="46" style="13" customWidth="1"/>
    <col min="5637" max="5637" width="7.28515625" style="13" customWidth="1"/>
    <col min="5638" max="5638" width="7.85546875" style="13" customWidth="1"/>
    <col min="5639" max="5639" width="7.7109375" style="13" customWidth="1"/>
    <col min="5640" max="5640" width="14.85546875" style="13" customWidth="1"/>
    <col min="5641" max="5641" width="8.85546875" style="13"/>
    <col min="5642" max="5642" width="10.85546875" style="13" customWidth="1"/>
    <col min="5643" max="5643" width="10.5703125" style="13" customWidth="1"/>
    <col min="5644" max="5891" width="8.85546875" style="13"/>
    <col min="5892" max="5892" width="46" style="13" customWidth="1"/>
    <col min="5893" max="5893" width="7.28515625" style="13" customWidth="1"/>
    <col min="5894" max="5894" width="7.85546875" style="13" customWidth="1"/>
    <col min="5895" max="5895" width="7.7109375" style="13" customWidth="1"/>
    <col min="5896" max="5896" width="14.85546875" style="13" customWidth="1"/>
    <col min="5897" max="5897" width="8.85546875" style="13"/>
    <col min="5898" max="5898" width="10.85546875" style="13" customWidth="1"/>
    <col min="5899" max="5899" width="10.5703125" style="13" customWidth="1"/>
    <col min="5900" max="6147" width="8.85546875" style="13"/>
    <col min="6148" max="6148" width="46" style="13" customWidth="1"/>
    <col min="6149" max="6149" width="7.28515625" style="13" customWidth="1"/>
    <col min="6150" max="6150" width="7.85546875" style="13" customWidth="1"/>
    <col min="6151" max="6151" width="7.7109375" style="13" customWidth="1"/>
    <col min="6152" max="6152" width="14.85546875" style="13" customWidth="1"/>
    <col min="6153" max="6153" width="8.85546875" style="13"/>
    <col min="6154" max="6154" width="10.85546875" style="13" customWidth="1"/>
    <col min="6155" max="6155" width="10.5703125" style="13" customWidth="1"/>
    <col min="6156" max="6403" width="8.85546875" style="13"/>
    <col min="6404" max="6404" width="46" style="13" customWidth="1"/>
    <col min="6405" max="6405" width="7.28515625" style="13" customWidth="1"/>
    <col min="6406" max="6406" width="7.85546875" style="13" customWidth="1"/>
    <col min="6407" max="6407" width="7.7109375" style="13" customWidth="1"/>
    <col min="6408" max="6408" width="14.85546875" style="13" customWidth="1"/>
    <col min="6409" max="6409" width="8.85546875" style="13"/>
    <col min="6410" max="6410" width="10.85546875" style="13" customWidth="1"/>
    <col min="6411" max="6411" width="10.5703125" style="13" customWidth="1"/>
    <col min="6412" max="6659" width="8.85546875" style="13"/>
    <col min="6660" max="6660" width="46" style="13" customWidth="1"/>
    <col min="6661" max="6661" width="7.28515625" style="13" customWidth="1"/>
    <col min="6662" max="6662" width="7.85546875" style="13" customWidth="1"/>
    <col min="6663" max="6663" width="7.7109375" style="13" customWidth="1"/>
    <col min="6664" max="6664" width="14.85546875" style="13" customWidth="1"/>
    <col min="6665" max="6665" width="8.85546875" style="13"/>
    <col min="6666" max="6666" width="10.85546875" style="13" customWidth="1"/>
    <col min="6667" max="6667" width="10.5703125" style="13" customWidth="1"/>
    <col min="6668" max="6915" width="8.85546875" style="13"/>
    <col min="6916" max="6916" width="46" style="13" customWidth="1"/>
    <col min="6917" max="6917" width="7.28515625" style="13" customWidth="1"/>
    <col min="6918" max="6918" width="7.85546875" style="13" customWidth="1"/>
    <col min="6919" max="6919" width="7.7109375" style="13" customWidth="1"/>
    <col min="6920" max="6920" width="14.85546875" style="13" customWidth="1"/>
    <col min="6921" max="6921" width="8.85546875" style="13"/>
    <col min="6922" max="6922" width="10.85546875" style="13" customWidth="1"/>
    <col min="6923" max="6923" width="10.5703125" style="13" customWidth="1"/>
    <col min="6924" max="7171" width="8.85546875" style="13"/>
    <col min="7172" max="7172" width="46" style="13" customWidth="1"/>
    <col min="7173" max="7173" width="7.28515625" style="13" customWidth="1"/>
    <col min="7174" max="7174" width="7.85546875" style="13" customWidth="1"/>
    <col min="7175" max="7175" width="7.7109375" style="13" customWidth="1"/>
    <col min="7176" max="7176" width="14.85546875" style="13" customWidth="1"/>
    <col min="7177" max="7177" width="8.85546875" style="13"/>
    <col min="7178" max="7178" width="10.85546875" style="13" customWidth="1"/>
    <col min="7179" max="7179" width="10.5703125" style="13" customWidth="1"/>
    <col min="7180" max="7427" width="8.85546875" style="13"/>
    <col min="7428" max="7428" width="46" style="13" customWidth="1"/>
    <col min="7429" max="7429" width="7.28515625" style="13" customWidth="1"/>
    <col min="7430" max="7430" width="7.85546875" style="13" customWidth="1"/>
    <col min="7431" max="7431" width="7.7109375" style="13" customWidth="1"/>
    <col min="7432" max="7432" width="14.85546875" style="13" customWidth="1"/>
    <col min="7433" max="7433" width="8.85546875" style="13"/>
    <col min="7434" max="7434" width="10.85546875" style="13" customWidth="1"/>
    <col min="7435" max="7435" width="10.5703125" style="13" customWidth="1"/>
    <col min="7436" max="7683" width="8.85546875" style="13"/>
    <col min="7684" max="7684" width="46" style="13" customWidth="1"/>
    <col min="7685" max="7685" width="7.28515625" style="13" customWidth="1"/>
    <col min="7686" max="7686" width="7.85546875" style="13" customWidth="1"/>
    <col min="7687" max="7687" width="7.7109375" style="13" customWidth="1"/>
    <col min="7688" max="7688" width="14.85546875" style="13" customWidth="1"/>
    <col min="7689" max="7689" width="8.85546875" style="13"/>
    <col min="7690" max="7690" width="10.85546875" style="13" customWidth="1"/>
    <col min="7691" max="7691" width="10.5703125" style="13" customWidth="1"/>
    <col min="7692" max="7939" width="8.85546875" style="13"/>
    <col min="7940" max="7940" width="46" style="13" customWidth="1"/>
    <col min="7941" max="7941" width="7.28515625" style="13" customWidth="1"/>
    <col min="7942" max="7942" width="7.85546875" style="13" customWidth="1"/>
    <col min="7943" max="7943" width="7.7109375" style="13" customWidth="1"/>
    <col min="7944" max="7944" width="14.85546875" style="13" customWidth="1"/>
    <col min="7945" max="7945" width="8.85546875" style="13"/>
    <col min="7946" max="7946" width="10.85546875" style="13" customWidth="1"/>
    <col min="7947" max="7947" width="10.5703125" style="13" customWidth="1"/>
    <col min="7948" max="8195" width="8.85546875" style="13"/>
    <col min="8196" max="8196" width="46" style="13" customWidth="1"/>
    <col min="8197" max="8197" width="7.28515625" style="13" customWidth="1"/>
    <col min="8198" max="8198" width="7.85546875" style="13" customWidth="1"/>
    <col min="8199" max="8199" width="7.7109375" style="13" customWidth="1"/>
    <col min="8200" max="8200" width="14.85546875" style="13" customWidth="1"/>
    <col min="8201" max="8201" width="8.85546875" style="13"/>
    <col min="8202" max="8202" width="10.85546875" style="13" customWidth="1"/>
    <col min="8203" max="8203" width="10.5703125" style="13" customWidth="1"/>
    <col min="8204" max="8451" width="8.85546875" style="13"/>
    <col min="8452" max="8452" width="46" style="13" customWidth="1"/>
    <col min="8453" max="8453" width="7.28515625" style="13" customWidth="1"/>
    <col min="8454" max="8454" width="7.85546875" style="13" customWidth="1"/>
    <col min="8455" max="8455" width="7.7109375" style="13" customWidth="1"/>
    <col min="8456" max="8456" width="14.85546875" style="13" customWidth="1"/>
    <col min="8457" max="8457" width="8.85546875" style="13"/>
    <col min="8458" max="8458" width="10.85546875" style="13" customWidth="1"/>
    <col min="8459" max="8459" width="10.5703125" style="13" customWidth="1"/>
    <col min="8460" max="8707" width="8.85546875" style="13"/>
    <col min="8708" max="8708" width="46" style="13" customWidth="1"/>
    <col min="8709" max="8709" width="7.28515625" style="13" customWidth="1"/>
    <col min="8710" max="8710" width="7.85546875" style="13" customWidth="1"/>
    <col min="8711" max="8711" width="7.7109375" style="13" customWidth="1"/>
    <col min="8712" max="8712" width="14.85546875" style="13" customWidth="1"/>
    <col min="8713" max="8713" width="8.85546875" style="13"/>
    <col min="8714" max="8714" width="10.85546875" style="13" customWidth="1"/>
    <col min="8715" max="8715" width="10.5703125" style="13" customWidth="1"/>
    <col min="8716" max="8963" width="8.85546875" style="13"/>
    <col min="8964" max="8964" width="46" style="13" customWidth="1"/>
    <col min="8965" max="8965" width="7.28515625" style="13" customWidth="1"/>
    <col min="8966" max="8966" width="7.85546875" style="13" customWidth="1"/>
    <col min="8967" max="8967" width="7.7109375" style="13" customWidth="1"/>
    <col min="8968" max="8968" width="14.85546875" style="13" customWidth="1"/>
    <col min="8969" max="8969" width="8.85546875" style="13"/>
    <col min="8970" max="8970" width="10.85546875" style="13" customWidth="1"/>
    <col min="8971" max="8971" width="10.5703125" style="13" customWidth="1"/>
    <col min="8972" max="9219" width="8.85546875" style="13"/>
    <col min="9220" max="9220" width="46" style="13" customWidth="1"/>
    <col min="9221" max="9221" width="7.28515625" style="13" customWidth="1"/>
    <col min="9222" max="9222" width="7.85546875" style="13" customWidth="1"/>
    <col min="9223" max="9223" width="7.7109375" style="13" customWidth="1"/>
    <col min="9224" max="9224" width="14.85546875" style="13" customWidth="1"/>
    <col min="9225" max="9225" width="8.85546875" style="13"/>
    <col min="9226" max="9226" width="10.85546875" style="13" customWidth="1"/>
    <col min="9227" max="9227" width="10.5703125" style="13" customWidth="1"/>
    <col min="9228" max="9475" width="8.85546875" style="13"/>
    <col min="9476" max="9476" width="46" style="13" customWidth="1"/>
    <col min="9477" max="9477" width="7.28515625" style="13" customWidth="1"/>
    <col min="9478" max="9478" width="7.85546875" style="13" customWidth="1"/>
    <col min="9479" max="9479" width="7.7109375" style="13" customWidth="1"/>
    <col min="9480" max="9480" width="14.85546875" style="13" customWidth="1"/>
    <col min="9481" max="9481" width="8.85546875" style="13"/>
    <col min="9482" max="9482" width="10.85546875" style="13" customWidth="1"/>
    <col min="9483" max="9483" width="10.5703125" style="13" customWidth="1"/>
    <col min="9484" max="9731" width="8.85546875" style="13"/>
    <col min="9732" max="9732" width="46" style="13" customWidth="1"/>
    <col min="9733" max="9733" width="7.28515625" style="13" customWidth="1"/>
    <col min="9734" max="9734" width="7.85546875" style="13" customWidth="1"/>
    <col min="9735" max="9735" width="7.7109375" style="13" customWidth="1"/>
    <col min="9736" max="9736" width="14.85546875" style="13" customWidth="1"/>
    <col min="9737" max="9737" width="8.85546875" style="13"/>
    <col min="9738" max="9738" width="10.85546875" style="13" customWidth="1"/>
    <col min="9739" max="9739" width="10.5703125" style="13" customWidth="1"/>
    <col min="9740" max="9987" width="8.85546875" style="13"/>
    <col min="9988" max="9988" width="46" style="13" customWidth="1"/>
    <col min="9989" max="9989" width="7.28515625" style="13" customWidth="1"/>
    <col min="9990" max="9990" width="7.85546875" style="13" customWidth="1"/>
    <col min="9991" max="9991" width="7.7109375" style="13" customWidth="1"/>
    <col min="9992" max="9992" width="14.85546875" style="13" customWidth="1"/>
    <col min="9993" max="9993" width="8.85546875" style="13"/>
    <col min="9994" max="9994" width="10.85546875" style="13" customWidth="1"/>
    <col min="9995" max="9995" width="10.5703125" style="13" customWidth="1"/>
    <col min="9996" max="10243" width="8.85546875" style="13"/>
    <col min="10244" max="10244" width="46" style="13" customWidth="1"/>
    <col min="10245" max="10245" width="7.28515625" style="13" customWidth="1"/>
    <col min="10246" max="10246" width="7.85546875" style="13" customWidth="1"/>
    <col min="10247" max="10247" width="7.7109375" style="13" customWidth="1"/>
    <col min="10248" max="10248" width="14.85546875" style="13" customWidth="1"/>
    <col min="10249" max="10249" width="8.85546875" style="13"/>
    <col min="10250" max="10250" width="10.85546875" style="13" customWidth="1"/>
    <col min="10251" max="10251" width="10.5703125" style="13" customWidth="1"/>
    <col min="10252" max="10499" width="8.85546875" style="13"/>
    <col min="10500" max="10500" width="46" style="13" customWidth="1"/>
    <col min="10501" max="10501" width="7.28515625" style="13" customWidth="1"/>
    <col min="10502" max="10502" width="7.85546875" style="13" customWidth="1"/>
    <col min="10503" max="10503" width="7.7109375" style="13" customWidth="1"/>
    <col min="10504" max="10504" width="14.85546875" style="13" customWidth="1"/>
    <col min="10505" max="10505" width="8.85546875" style="13"/>
    <col min="10506" max="10506" width="10.85546875" style="13" customWidth="1"/>
    <col min="10507" max="10507" width="10.5703125" style="13" customWidth="1"/>
    <col min="10508" max="10755" width="8.85546875" style="13"/>
    <col min="10756" max="10756" width="46" style="13" customWidth="1"/>
    <col min="10757" max="10757" width="7.28515625" style="13" customWidth="1"/>
    <col min="10758" max="10758" width="7.85546875" style="13" customWidth="1"/>
    <col min="10759" max="10759" width="7.7109375" style="13" customWidth="1"/>
    <col min="10760" max="10760" width="14.85546875" style="13" customWidth="1"/>
    <col min="10761" max="10761" width="8.85546875" style="13"/>
    <col min="10762" max="10762" width="10.85546875" style="13" customWidth="1"/>
    <col min="10763" max="10763" width="10.5703125" style="13" customWidth="1"/>
    <col min="10764" max="11011" width="8.85546875" style="13"/>
    <col min="11012" max="11012" width="46" style="13" customWidth="1"/>
    <col min="11013" max="11013" width="7.28515625" style="13" customWidth="1"/>
    <col min="11014" max="11014" width="7.85546875" style="13" customWidth="1"/>
    <col min="11015" max="11015" width="7.7109375" style="13" customWidth="1"/>
    <col min="11016" max="11016" width="14.85546875" style="13" customWidth="1"/>
    <col min="11017" max="11017" width="8.85546875" style="13"/>
    <col min="11018" max="11018" width="10.85546875" style="13" customWidth="1"/>
    <col min="11019" max="11019" width="10.5703125" style="13" customWidth="1"/>
    <col min="11020" max="11267" width="8.85546875" style="13"/>
    <col min="11268" max="11268" width="46" style="13" customWidth="1"/>
    <col min="11269" max="11269" width="7.28515625" style="13" customWidth="1"/>
    <col min="11270" max="11270" width="7.85546875" style="13" customWidth="1"/>
    <col min="11271" max="11271" width="7.7109375" style="13" customWidth="1"/>
    <col min="11272" max="11272" width="14.85546875" style="13" customWidth="1"/>
    <col min="11273" max="11273" width="8.85546875" style="13"/>
    <col min="11274" max="11274" width="10.85546875" style="13" customWidth="1"/>
    <col min="11275" max="11275" width="10.5703125" style="13" customWidth="1"/>
    <col min="11276" max="11523" width="8.85546875" style="13"/>
    <col min="11524" max="11524" width="46" style="13" customWidth="1"/>
    <col min="11525" max="11525" width="7.28515625" style="13" customWidth="1"/>
    <col min="11526" max="11526" width="7.85546875" style="13" customWidth="1"/>
    <col min="11527" max="11527" width="7.7109375" style="13" customWidth="1"/>
    <col min="11528" max="11528" width="14.85546875" style="13" customWidth="1"/>
    <col min="11529" max="11529" width="8.85546875" style="13"/>
    <col min="11530" max="11530" width="10.85546875" style="13" customWidth="1"/>
    <col min="11531" max="11531" width="10.5703125" style="13" customWidth="1"/>
    <col min="11532" max="11779" width="8.85546875" style="13"/>
    <col min="11780" max="11780" width="46" style="13" customWidth="1"/>
    <col min="11781" max="11781" width="7.28515625" style="13" customWidth="1"/>
    <col min="11782" max="11782" width="7.85546875" style="13" customWidth="1"/>
    <col min="11783" max="11783" width="7.7109375" style="13" customWidth="1"/>
    <col min="11784" max="11784" width="14.85546875" style="13" customWidth="1"/>
    <col min="11785" max="11785" width="8.85546875" style="13"/>
    <col min="11786" max="11786" width="10.85546875" style="13" customWidth="1"/>
    <col min="11787" max="11787" width="10.5703125" style="13" customWidth="1"/>
    <col min="11788" max="12035" width="8.85546875" style="13"/>
    <col min="12036" max="12036" width="46" style="13" customWidth="1"/>
    <col min="12037" max="12037" width="7.28515625" style="13" customWidth="1"/>
    <col min="12038" max="12038" width="7.85546875" style="13" customWidth="1"/>
    <col min="12039" max="12039" width="7.7109375" style="13" customWidth="1"/>
    <col min="12040" max="12040" width="14.85546875" style="13" customWidth="1"/>
    <col min="12041" max="12041" width="8.85546875" style="13"/>
    <col min="12042" max="12042" width="10.85546875" style="13" customWidth="1"/>
    <col min="12043" max="12043" width="10.5703125" style="13" customWidth="1"/>
    <col min="12044" max="12291" width="8.85546875" style="13"/>
    <col min="12292" max="12292" width="46" style="13" customWidth="1"/>
    <col min="12293" max="12293" width="7.28515625" style="13" customWidth="1"/>
    <col min="12294" max="12294" width="7.85546875" style="13" customWidth="1"/>
    <col min="12295" max="12295" width="7.7109375" style="13" customWidth="1"/>
    <col min="12296" max="12296" width="14.85546875" style="13" customWidth="1"/>
    <col min="12297" max="12297" width="8.85546875" style="13"/>
    <col min="12298" max="12298" width="10.85546875" style="13" customWidth="1"/>
    <col min="12299" max="12299" width="10.5703125" style="13" customWidth="1"/>
    <col min="12300" max="12547" width="8.85546875" style="13"/>
    <col min="12548" max="12548" width="46" style="13" customWidth="1"/>
    <col min="12549" max="12549" width="7.28515625" style="13" customWidth="1"/>
    <col min="12550" max="12550" width="7.85546875" style="13" customWidth="1"/>
    <col min="12551" max="12551" width="7.7109375" style="13" customWidth="1"/>
    <col min="12552" max="12552" width="14.85546875" style="13" customWidth="1"/>
    <col min="12553" max="12553" width="8.85546875" style="13"/>
    <col min="12554" max="12554" width="10.85546875" style="13" customWidth="1"/>
    <col min="12555" max="12555" width="10.5703125" style="13" customWidth="1"/>
    <col min="12556" max="12803" width="8.85546875" style="13"/>
    <col min="12804" max="12804" width="46" style="13" customWidth="1"/>
    <col min="12805" max="12805" width="7.28515625" style="13" customWidth="1"/>
    <col min="12806" max="12806" width="7.85546875" style="13" customWidth="1"/>
    <col min="12807" max="12807" width="7.7109375" style="13" customWidth="1"/>
    <col min="12808" max="12808" width="14.85546875" style="13" customWidth="1"/>
    <col min="12809" max="12809" width="8.85546875" style="13"/>
    <col min="12810" max="12810" width="10.85546875" style="13" customWidth="1"/>
    <col min="12811" max="12811" width="10.5703125" style="13" customWidth="1"/>
    <col min="12812" max="13059" width="8.85546875" style="13"/>
    <col min="13060" max="13060" width="46" style="13" customWidth="1"/>
    <col min="13061" max="13061" width="7.28515625" style="13" customWidth="1"/>
    <col min="13062" max="13062" width="7.85546875" style="13" customWidth="1"/>
    <col min="13063" max="13063" width="7.7109375" style="13" customWidth="1"/>
    <col min="13064" max="13064" width="14.85546875" style="13" customWidth="1"/>
    <col min="13065" max="13065" width="8.85546875" style="13"/>
    <col min="13066" max="13066" width="10.85546875" style="13" customWidth="1"/>
    <col min="13067" max="13067" width="10.5703125" style="13" customWidth="1"/>
    <col min="13068" max="13315" width="8.85546875" style="13"/>
    <col min="13316" max="13316" width="46" style="13" customWidth="1"/>
    <col min="13317" max="13317" width="7.28515625" style="13" customWidth="1"/>
    <col min="13318" max="13318" width="7.85546875" style="13" customWidth="1"/>
    <col min="13319" max="13319" width="7.7109375" style="13" customWidth="1"/>
    <col min="13320" max="13320" width="14.85546875" style="13" customWidth="1"/>
    <col min="13321" max="13321" width="8.85546875" style="13"/>
    <col min="13322" max="13322" width="10.85546875" style="13" customWidth="1"/>
    <col min="13323" max="13323" width="10.5703125" style="13" customWidth="1"/>
    <col min="13324" max="13571" width="8.85546875" style="13"/>
    <col min="13572" max="13572" width="46" style="13" customWidth="1"/>
    <col min="13573" max="13573" width="7.28515625" style="13" customWidth="1"/>
    <col min="13574" max="13574" width="7.85546875" style="13" customWidth="1"/>
    <col min="13575" max="13575" width="7.7109375" style="13" customWidth="1"/>
    <col min="13576" max="13576" width="14.85546875" style="13" customWidth="1"/>
    <col min="13577" max="13577" width="8.85546875" style="13"/>
    <col min="13578" max="13578" width="10.85546875" style="13" customWidth="1"/>
    <col min="13579" max="13579" width="10.5703125" style="13" customWidth="1"/>
    <col min="13580" max="13827" width="8.85546875" style="13"/>
    <col min="13828" max="13828" width="46" style="13" customWidth="1"/>
    <col min="13829" max="13829" width="7.28515625" style="13" customWidth="1"/>
    <col min="13830" max="13830" width="7.85546875" style="13" customWidth="1"/>
    <col min="13831" max="13831" width="7.7109375" style="13" customWidth="1"/>
    <col min="13832" max="13832" width="14.85546875" style="13" customWidth="1"/>
    <col min="13833" max="13833" width="8.85546875" style="13"/>
    <col min="13834" max="13834" width="10.85546875" style="13" customWidth="1"/>
    <col min="13835" max="13835" width="10.5703125" style="13" customWidth="1"/>
    <col min="13836" max="14083" width="8.85546875" style="13"/>
    <col min="14084" max="14084" width="46" style="13" customWidth="1"/>
    <col min="14085" max="14085" width="7.28515625" style="13" customWidth="1"/>
    <col min="14086" max="14086" width="7.85546875" style="13" customWidth="1"/>
    <col min="14087" max="14087" width="7.7109375" style="13" customWidth="1"/>
    <col min="14088" max="14088" width="14.85546875" style="13" customWidth="1"/>
    <col min="14089" max="14089" width="8.85546875" style="13"/>
    <col min="14090" max="14090" width="10.85546875" style="13" customWidth="1"/>
    <col min="14091" max="14091" width="10.5703125" style="13" customWidth="1"/>
    <col min="14092" max="14339" width="8.85546875" style="13"/>
    <col min="14340" max="14340" width="46" style="13" customWidth="1"/>
    <col min="14341" max="14341" width="7.28515625" style="13" customWidth="1"/>
    <col min="14342" max="14342" width="7.85546875" style="13" customWidth="1"/>
    <col min="14343" max="14343" width="7.7109375" style="13" customWidth="1"/>
    <col min="14344" max="14344" width="14.85546875" style="13" customWidth="1"/>
    <col min="14345" max="14345" width="8.85546875" style="13"/>
    <col min="14346" max="14346" width="10.85546875" style="13" customWidth="1"/>
    <col min="14347" max="14347" width="10.5703125" style="13" customWidth="1"/>
    <col min="14348" max="14595" width="8.85546875" style="13"/>
    <col min="14596" max="14596" width="46" style="13" customWidth="1"/>
    <col min="14597" max="14597" width="7.28515625" style="13" customWidth="1"/>
    <col min="14598" max="14598" width="7.85546875" style="13" customWidth="1"/>
    <col min="14599" max="14599" width="7.7109375" style="13" customWidth="1"/>
    <col min="14600" max="14600" width="14.85546875" style="13" customWidth="1"/>
    <col min="14601" max="14601" width="8.85546875" style="13"/>
    <col min="14602" max="14602" width="10.85546875" style="13" customWidth="1"/>
    <col min="14603" max="14603" width="10.5703125" style="13" customWidth="1"/>
    <col min="14604" max="14851" width="8.85546875" style="13"/>
    <col min="14852" max="14852" width="46" style="13" customWidth="1"/>
    <col min="14853" max="14853" width="7.28515625" style="13" customWidth="1"/>
    <col min="14854" max="14854" width="7.85546875" style="13" customWidth="1"/>
    <col min="14855" max="14855" width="7.7109375" style="13" customWidth="1"/>
    <col min="14856" max="14856" width="14.85546875" style="13" customWidth="1"/>
    <col min="14857" max="14857" width="8.85546875" style="13"/>
    <col min="14858" max="14858" width="10.85546875" style="13" customWidth="1"/>
    <col min="14859" max="14859" width="10.5703125" style="13" customWidth="1"/>
    <col min="14860" max="15107" width="8.85546875" style="13"/>
    <col min="15108" max="15108" width="46" style="13" customWidth="1"/>
    <col min="15109" max="15109" width="7.28515625" style="13" customWidth="1"/>
    <col min="15110" max="15110" width="7.85546875" style="13" customWidth="1"/>
    <col min="15111" max="15111" width="7.7109375" style="13" customWidth="1"/>
    <col min="15112" max="15112" width="14.85546875" style="13" customWidth="1"/>
    <col min="15113" max="15113" width="8.85546875" style="13"/>
    <col min="15114" max="15114" width="10.85546875" style="13" customWidth="1"/>
    <col min="15115" max="15115" width="10.5703125" style="13" customWidth="1"/>
    <col min="15116" max="15363" width="8.85546875" style="13"/>
    <col min="15364" max="15364" width="46" style="13" customWidth="1"/>
    <col min="15365" max="15365" width="7.28515625" style="13" customWidth="1"/>
    <col min="15366" max="15366" width="7.85546875" style="13" customWidth="1"/>
    <col min="15367" max="15367" width="7.7109375" style="13" customWidth="1"/>
    <col min="15368" max="15368" width="14.85546875" style="13" customWidth="1"/>
    <col min="15369" max="15369" width="8.85546875" style="13"/>
    <col min="15370" max="15370" width="10.85546875" style="13" customWidth="1"/>
    <col min="15371" max="15371" width="10.5703125" style="13" customWidth="1"/>
    <col min="15372" max="15619" width="8.85546875" style="13"/>
    <col min="15620" max="15620" width="46" style="13" customWidth="1"/>
    <col min="15621" max="15621" width="7.28515625" style="13" customWidth="1"/>
    <col min="15622" max="15622" width="7.85546875" style="13" customWidth="1"/>
    <col min="15623" max="15623" width="7.7109375" style="13" customWidth="1"/>
    <col min="15624" max="15624" width="14.85546875" style="13" customWidth="1"/>
    <col min="15625" max="15625" width="8.85546875" style="13"/>
    <col min="15626" max="15626" width="10.85546875" style="13" customWidth="1"/>
    <col min="15627" max="15627" width="10.5703125" style="13" customWidth="1"/>
    <col min="15628" max="15875" width="8.85546875" style="13"/>
    <col min="15876" max="15876" width="46" style="13" customWidth="1"/>
    <col min="15877" max="15877" width="7.28515625" style="13" customWidth="1"/>
    <col min="15878" max="15878" width="7.85546875" style="13" customWidth="1"/>
    <col min="15879" max="15879" width="7.7109375" style="13" customWidth="1"/>
    <col min="15880" max="15880" width="14.85546875" style="13" customWidth="1"/>
    <col min="15881" max="15881" width="8.85546875" style="13"/>
    <col min="15882" max="15882" width="10.85546875" style="13" customWidth="1"/>
    <col min="15883" max="15883" width="10.5703125" style="13" customWidth="1"/>
    <col min="15884" max="16131" width="8.85546875" style="13"/>
    <col min="16132" max="16132" width="46" style="13" customWidth="1"/>
    <col min="16133" max="16133" width="7.28515625" style="13" customWidth="1"/>
    <col min="16134" max="16134" width="7.85546875" style="13" customWidth="1"/>
    <col min="16135" max="16135" width="7.7109375" style="13" customWidth="1"/>
    <col min="16136" max="16136" width="14.85546875" style="13" customWidth="1"/>
    <col min="16137" max="16137" width="8.85546875" style="13"/>
    <col min="16138" max="16138" width="10.85546875" style="13" customWidth="1"/>
    <col min="16139" max="16139" width="10.5703125" style="13" customWidth="1"/>
    <col min="16140" max="16384" width="8.85546875" style="13"/>
  </cols>
  <sheetData>
    <row r="1" spans="1:20" ht="15.75" x14ac:dyDescent="0.25">
      <c r="A1" s="1"/>
      <c r="B1" s="1"/>
      <c r="C1" s="1"/>
      <c r="D1" s="2" t="s">
        <v>0</v>
      </c>
      <c r="E1" s="3"/>
      <c r="F1" s="2"/>
      <c r="G1" s="3"/>
      <c r="H1" s="3"/>
      <c r="I1" s="3"/>
      <c r="J1" s="4"/>
      <c r="K1" s="4"/>
      <c r="L1" s="4"/>
      <c r="M1" s="52" t="s">
        <v>298</v>
      </c>
      <c r="N1" s="1"/>
      <c r="O1" s="1"/>
      <c r="P1" s="1"/>
      <c r="Q1" s="1"/>
      <c r="R1" s="1"/>
      <c r="S1" s="1"/>
      <c r="T1" s="1"/>
    </row>
    <row r="2" spans="1:20" ht="15.75" x14ac:dyDescent="0.25">
      <c r="A2" s="1"/>
      <c r="B2" s="1"/>
      <c r="C2" s="1"/>
      <c r="D2" s="2"/>
      <c r="E2" s="3"/>
      <c r="F2" s="2"/>
      <c r="G2" s="46"/>
      <c r="H2" s="54"/>
      <c r="I2" s="54"/>
      <c r="J2" s="55"/>
      <c r="K2" s="55"/>
      <c r="L2" s="55"/>
      <c r="M2" s="53" t="s">
        <v>285</v>
      </c>
      <c r="N2" s="1"/>
      <c r="O2" s="1"/>
      <c r="P2" s="1"/>
      <c r="Q2" s="1"/>
      <c r="R2" s="1"/>
      <c r="S2" s="1"/>
      <c r="T2" s="1"/>
    </row>
    <row r="3" spans="1:20" ht="15.75" x14ac:dyDescent="0.25">
      <c r="A3" s="1"/>
      <c r="B3" s="1"/>
      <c r="C3" s="1"/>
      <c r="D3" s="2"/>
      <c r="E3" s="3"/>
      <c r="F3" s="2"/>
      <c r="G3" s="46"/>
      <c r="H3" s="54"/>
      <c r="I3" s="54"/>
      <c r="J3" s="55"/>
      <c r="K3" s="55"/>
      <c r="L3" s="55"/>
      <c r="M3" s="53" t="s">
        <v>286</v>
      </c>
      <c r="N3" s="1"/>
      <c r="O3" s="1"/>
      <c r="P3" s="1"/>
      <c r="Q3" s="1"/>
      <c r="R3" s="1"/>
      <c r="S3" s="1"/>
      <c r="T3" s="1"/>
    </row>
    <row r="4" spans="1:20" ht="15.75" x14ac:dyDescent="0.25">
      <c r="A4" s="1"/>
      <c r="B4" s="1"/>
      <c r="C4" s="1"/>
      <c r="D4" s="2"/>
      <c r="E4" s="3"/>
      <c r="F4" s="2"/>
      <c r="G4" s="46"/>
      <c r="H4" s="54"/>
      <c r="I4" s="54"/>
      <c r="J4" s="55"/>
      <c r="K4" s="55"/>
      <c r="L4" s="55"/>
      <c r="M4" s="53" t="s">
        <v>287</v>
      </c>
      <c r="N4" s="1"/>
      <c r="O4" s="1"/>
      <c r="P4" s="1"/>
      <c r="Q4" s="1"/>
      <c r="R4" s="1"/>
      <c r="S4" s="1"/>
      <c r="T4" s="1"/>
    </row>
    <row r="5" spans="1:20" ht="15" customHeight="1" x14ac:dyDescent="0.25">
      <c r="A5" s="1"/>
      <c r="B5" s="1"/>
      <c r="C5" s="1"/>
      <c r="D5" s="2"/>
      <c r="E5" s="3"/>
      <c r="F5" s="2"/>
      <c r="G5" s="46"/>
      <c r="H5" s="54"/>
      <c r="I5" s="54"/>
      <c r="J5" s="55"/>
      <c r="K5" s="55"/>
      <c r="L5" s="55"/>
      <c r="M5" s="53" t="s">
        <v>335</v>
      </c>
      <c r="N5" s="1"/>
      <c r="O5" s="1"/>
      <c r="P5" s="1"/>
      <c r="Q5" s="1"/>
      <c r="R5" s="1"/>
      <c r="S5" s="1"/>
      <c r="T5" s="1"/>
    </row>
    <row r="6" spans="1:20" ht="50.45" customHeight="1" x14ac:dyDescent="0.25">
      <c r="A6" s="1"/>
      <c r="B6" s="121" t="s">
        <v>307</v>
      </c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"/>
      <c r="Q6" s="1"/>
      <c r="R6" s="1"/>
      <c r="S6" s="1"/>
      <c r="T6" s="1"/>
    </row>
    <row r="7" spans="1:20" ht="21.75" customHeight="1" x14ac:dyDescent="0.25">
      <c r="A7" s="122"/>
      <c r="B7" s="124" t="s">
        <v>1</v>
      </c>
      <c r="C7" s="5" t="s">
        <v>2</v>
      </c>
      <c r="D7" s="5" t="s">
        <v>3</v>
      </c>
      <c r="E7" s="5" t="s">
        <v>4</v>
      </c>
      <c r="F7" s="126" t="s">
        <v>5</v>
      </c>
      <c r="G7" s="127"/>
      <c r="H7" s="127"/>
      <c r="I7" s="127"/>
      <c r="J7" s="127"/>
      <c r="K7" s="128"/>
      <c r="L7" s="124" t="s">
        <v>6</v>
      </c>
      <c r="M7" s="129" t="s">
        <v>7</v>
      </c>
      <c r="N7" s="129"/>
      <c r="O7" s="129"/>
      <c r="P7" s="1"/>
      <c r="Q7" s="1"/>
      <c r="R7" s="1"/>
      <c r="S7" s="1"/>
      <c r="T7" s="1"/>
    </row>
    <row r="8" spans="1:20" ht="63" x14ac:dyDescent="0.25">
      <c r="A8" s="123"/>
      <c r="B8" s="125"/>
      <c r="C8" s="5"/>
      <c r="D8" s="5"/>
      <c r="E8" s="5"/>
      <c r="F8" s="5" t="s">
        <v>8</v>
      </c>
      <c r="G8" s="5" t="s">
        <v>9</v>
      </c>
      <c r="H8" s="126" t="s">
        <v>10</v>
      </c>
      <c r="I8" s="128"/>
      <c r="J8" s="130" t="s">
        <v>11</v>
      </c>
      <c r="K8" s="131"/>
      <c r="L8" s="125"/>
      <c r="M8" s="56" t="s">
        <v>12</v>
      </c>
      <c r="N8" s="56" t="s">
        <v>13</v>
      </c>
      <c r="O8" s="56" t="s">
        <v>14</v>
      </c>
      <c r="P8" s="1"/>
      <c r="Q8" s="1"/>
      <c r="R8" s="6"/>
      <c r="S8" s="1"/>
      <c r="T8" s="1"/>
    </row>
    <row r="9" spans="1:20" ht="24.75" customHeight="1" x14ac:dyDescent="0.25">
      <c r="A9" s="7"/>
      <c r="B9" s="5">
        <v>1</v>
      </c>
      <c r="C9" s="5"/>
      <c r="D9" s="5"/>
      <c r="E9" s="5"/>
      <c r="F9" s="5">
        <v>2</v>
      </c>
      <c r="G9" s="5">
        <v>3</v>
      </c>
      <c r="H9" s="5">
        <v>4</v>
      </c>
      <c r="I9" s="5">
        <v>5</v>
      </c>
      <c r="J9" s="113">
        <v>6</v>
      </c>
      <c r="K9" s="113">
        <v>7</v>
      </c>
      <c r="L9" s="5">
        <v>8</v>
      </c>
      <c r="M9" s="57">
        <v>9</v>
      </c>
      <c r="N9" s="57">
        <v>10</v>
      </c>
      <c r="O9" s="57">
        <v>11</v>
      </c>
      <c r="P9" s="1"/>
      <c r="Q9" s="1"/>
      <c r="R9" s="1"/>
      <c r="S9" s="1"/>
      <c r="T9" s="1"/>
    </row>
    <row r="10" spans="1:20" ht="38.25" customHeight="1" x14ac:dyDescent="0.3">
      <c r="A10" s="24">
        <v>1</v>
      </c>
      <c r="B10" s="112" t="s">
        <v>15</v>
      </c>
      <c r="C10" s="27"/>
      <c r="D10" s="28" t="s">
        <v>16</v>
      </c>
      <c r="E10" s="28" t="s">
        <v>17</v>
      </c>
      <c r="F10" s="31" t="s">
        <v>18</v>
      </c>
      <c r="G10" s="31" t="s">
        <v>19</v>
      </c>
      <c r="H10" s="31" t="s">
        <v>20</v>
      </c>
      <c r="I10" s="31" t="s">
        <v>20</v>
      </c>
      <c r="J10" s="31" t="s">
        <v>21</v>
      </c>
      <c r="K10" s="31" t="s">
        <v>20</v>
      </c>
      <c r="L10" s="31" t="s">
        <v>22</v>
      </c>
      <c r="M10" s="58">
        <f>M11+M49+M68+M72+M54</f>
        <v>1889599011.75</v>
      </c>
      <c r="N10" s="58">
        <f>N11+N49+N68+N72+N54</f>
        <v>1781882643.3599999</v>
      </c>
      <c r="O10" s="58">
        <f>O11+O49+O68+O72+O54</f>
        <v>1813344372.3400002</v>
      </c>
      <c r="P10" s="8"/>
      <c r="Q10" s="1"/>
      <c r="R10" s="9"/>
      <c r="S10" s="9"/>
      <c r="T10" s="9"/>
    </row>
    <row r="11" spans="1:20" ht="27.75" customHeight="1" x14ac:dyDescent="0.25">
      <c r="A11" s="7"/>
      <c r="B11" s="59" t="s">
        <v>23</v>
      </c>
      <c r="C11" s="10"/>
      <c r="D11" s="11" t="s">
        <v>16</v>
      </c>
      <c r="E11" s="11" t="s">
        <v>17</v>
      </c>
      <c r="F11" s="60" t="s">
        <v>18</v>
      </c>
      <c r="G11" s="60" t="s">
        <v>24</v>
      </c>
      <c r="H11" s="60" t="s">
        <v>20</v>
      </c>
      <c r="I11" s="60" t="s">
        <v>20</v>
      </c>
      <c r="J11" s="60" t="s">
        <v>25</v>
      </c>
      <c r="K11" s="60" t="s">
        <v>20</v>
      </c>
      <c r="L11" s="60" t="s">
        <v>22</v>
      </c>
      <c r="M11" s="61">
        <f>M12+M15+M18+M20+M22+M25+M42+M45+M36+M34</f>
        <v>1772294965.0400002</v>
      </c>
      <c r="N11" s="61">
        <f t="shared" ref="N11:O11" si="0">N12+N15+N18+N20+N22+N25+N42+N45+N36</f>
        <v>1737188116.6699998</v>
      </c>
      <c r="O11" s="61">
        <f t="shared" si="0"/>
        <v>1766989150.76</v>
      </c>
      <c r="P11" s="1"/>
      <c r="Q11" s="1"/>
      <c r="R11" s="1"/>
      <c r="S11" s="1"/>
      <c r="T11" s="1"/>
    </row>
    <row r="12" spans="1:20" ht="35.25" customHeight="1" x14ac:dyDescent="0.25">
      <c r="A12" s="7"/>
      <c r="B12" s="14" t="s">
        <v>26</v>
      </c>
      <c r="C12" s="10"/>
      <c r="D12" s="11"/>
      <c r="E12" s="11"/>
      <c r="F12" s="60" t="s">
        <v>17</v>
      </c>
      <c r="G12" s="60" t="s">
        <v>27</v>
      </c>
      <c r="H12" s="60" t="s">
        <v>20</v>
      </c>
      <c r="I12" s="60" t="s">
        <v>27</v>
      </c>
      <c r="J12" s="60" t="s">
        <v>25</v>
      </c>
      <c r="K12" s="60" t="s">
        <v>20</v>
      </c>
      <c r="L12" s="60" t="s">
        <v>22</v>
      </c>
      <c r="M12" s="61">
        <f t="shared" ref="M12:O13" si="1">M13</f>
        <v>529028297.92000002</v>
      </c>
      <c r="N12" s="61">
        <f t="shared" si="1"/>
        <v>473829556.68000001</v>
      </c>
      <c r="O12" s="61">
        <f t="shared" si="1"/>
        <v>476152185.50999999</v>
      </c>
      <c r="P12" s="1"/>
      <c r="Q12" s="1"/>
      <c r="R12" s="1"/>
      <c r="S12" s="1"/>
      <c r="T12" s="1"/>
    </row>
    <row r="13" spans="1:20" ht="31.5" x14ac:dyDescent="0.25">
      <c r="A13" s="7"/>
      <c r="B13" s="62" t="s">
        <v>28</v>
      </c>
      <c r="C13" s="10"/>
      <c r="D13" s="11"/>
      <c r="E13" s="11"/>
      <c r="F13" s="60" t="s">
        <v>17</v>
      </c>
      <c r="G13" s="60" t="s">
        <v>27</v>
      </c>
      <c r="H13" s="60" t="s">
        <v>20</v>
      </c>
      <c r="I13" s="60" t="s">
        <v>27</v>
      </c>
      <c r="J13" s="60" t="s">
        <v>29</v>
      </c>
      <c r="K13" s="60" t="s">
        <v>20</v>
      </c>
      <c r="L13" s="60" t="s">
        <v>22</v>
      </c>
      <c r="M13" s="61">
        <f t="shared" si="1"/>
        <v>529028297.92000002</v>
      </c>
      <c r="N13" s="61">
        <f t="shared" si="1"/>
        <v>473829556.68000001</v>
      </c>
      <c r="O13" s="61">
        <f t="shared" si="1"/>
        <v>476152185.50999999</v>
      </c>
      <c r="P13" s="1"/>
      <c r="Q13" s="1"/>
      <c r="R13" s="1"/>
      <c r="S13" s="1"/>
      <c r="T13" s="1"/>
    </row>
    <row r="14" spans="1:20" ht="20.25" customHeight="1" x14ac:dyDescent="0.25">
      <c r="A14" s="7"/>
      <c r="B14" s="63" t="s">
        <v>30</v>
      </c>
      <c r="C14" s="10"/>
      <c r="D14" s="11"/>
      <c r="E14" s="11"/>
      <c r="F14" s="60" t="s">
        <v>17</v>
      </c>
      <c r="G14" s="60" t="s">
        <v>27</v>
      </c>
      <c r="H14" s="60" t="s">
        <v>20</v>
      </c>
      <c r="I14" s="60" t="s">
        <v>27</v>
      </c>
      <c r="J14" s="60" t="s">
        <v>29</v>
      </c>
      <c r="K14" s="60" t="s">
        <v>20</v>
      </c>
      <c r="L14" s="60" t="s">
        <v>31</v>
      </c>
      <c r="M14" s="61">
        <f>535349786.56-16465700+4733306.87+5410904.49</f>
        <v>529028297.92000002</v>
      </c>
      <c r="N14" s="61">
        <f>490295256.68-16465700</f>
        <v>473829556.68000001</v>
      </c>
      <c r="O14" s="61">
        <f>492617885.51-16465700</f>
        <v>476152185.50999999</v>
      </c>
      <c r="P14" s="1"/>
      <c r="Q14" s="1"/>
      <c r="R14" s="1"/>
      <c r="S14" s="1"/>
      <c r="T14" s="1"/>
    </row>
    <row r="15" spans="1:20" ht="33.75" customHeight="1" x14ac:dyDescent="0.25">
      <c r="A15" s="7"/>
      <c r="B15" s="14" t="s">
        <v>32</v>
      </c>
      <c r="C15" s="10"/>
      <c r="D15" s="11"/>
      <c r="E15" s="11"/>
      <c r="F15" s="60" t="s">
        <v>17</v>
      </c>
      <c r="G15" s="60" t="s">
        <v>27</v>
      </c>
      <c r="H15" s="60" t="s">
        <v>20</v>
      </c>
      <c r="I15" s="60" t="s">
        <v>33</v>
      </c>
      <c r="J15" s="60" t="s">
        <v>21</v>
      </c>
      <c r="K15" s="60" t="s">
        <v>20</v>
      </c>
      <c r="L15" s="60" t="s">
        <v>22</v>
      </c>
      <c r="M15" s="61">
        <f t="shared" ref="M15:O16" si="2">M16</f>
        <v>1063862120</v>
      </c>
      <c r="N15" s="61">
        <f t="shared" si="2"/>
        <v>1082635700</v>
      </c>
      <c r="O15" s="61">
        <f t="shared" si="2"/>
        <v>1114146400</v>
      </c>
      <c r="P15" s="1"/>
      <c r="Q15" s="1"/>
      <c r="R15" s="1"/>
      <c r="S15" s="1"/>
      <c r="T15" s="1"/>
    </row>
    <row r="16" spans="1:20" ht="22.5" customHeight="1" x14ac:dyDescent="0.25">
      <c r="A16" s="7"/>
      <c r="B16" s="63" t="s">
        <v>34</v>
      </c>
      <c r="C16" s="10"/>
      <c r="D16" s="11"/>
      <c r="E16" s="11"/>
      <c r="F16" s="60" t="s">
        <v>17</v>
      </c>
      <c r="G16" s="60" t="s">
        <v>27</v>
      </c>
      <c r="H16" s="60" t="s">
        <v>20</v>
      </c>
      <c r="I16" s="60" t="s">
        <v>33</v>
      </c>
      <c r="J16" s="60" t="s">
        <v>35</v>
      </c>
      <c r="K16" s="60" t="s">
        <v>20</v>
      </c>
      <c r="L16" s="60" t="s">
        <v>22</v>
      </c>
      <c r="M16" s="61">
        <f t="shared" si="2"/>
        <v>1063862120</v>
      </c>
      <c r="N16" s="61">
        <f t="shared" si="2"/>
        <v>1082635700</v>
      </c>
      <c r="O16" s="61">
        <f t="shared" si="2"/>
        <v>1114146400</v>
      </c>
      <c r="P16" s="1"/>
      <c r="Q16" s="1"/>
      <c r="R16" s="1"/>
      <c r="S16" s="1"/>
      <c r="T16" s="1"/>
    </row>
    <row r="17" spans="1:16" ht="18.75" customHeight="1" x14ac:dyDescent="0.25">
      <c r="A17" s="7"/>
      <c r="B17" s="63" t="s">
        <v>30</v>
      </c>
      <c r="C17" s="10"/>
      <c r="D17" s="11"/>
      <c r="E17" s="11"/>
      <c r="F17" s="60" t="s">
        <v>17</v>
      </c>
      <c r="G17" s="60" t="s">
        <v>27</v>
      </c>
      <c r="H17" s="60" t="s">
        <v>20</v>
      </c>
      <c r="I17" s="60" t="s">
        <v>33</v>
      </c>
      <c r="J17" s="60" t="s">
        <v>35</v>
      </c>
      <c r="K17" s="60" t="s">
        <v>20</v>
      </c>
      <c r="L17" s="60" t="s">
        <v>31</v>
      </c>
      <c r="M17" s="61">
        <f>1054101800+9760320</f>
        <v>1063862120</v>
      </c>
      <c r="N17" s="61">
        <v>1082635700</v>
      </c>
      <c r="O17" s="61">
        <v>1114146400</v>
      </c>
      <c r="P17" s="1"/>
    </row>
    <row r="18" spans="1:16" ht="51.75" customHeight="1" x14ac:dyDescent="0.25">
      <c r="A18" s="7"/>
      <c r="B18" s="14" t="s">
        <v>36</v>
      </c>
      <c r="C18" s="10"/>
      <c r="D18" s="11"/>
      <c r="E18" s="11"/>
      <c r="F18" s="60" t="s">
        <v>17</v>
      </c>
      <c r="G18" s="60" t="s">
        <v>27</v>
      </c>
      <c r="H18" s="60" t="s">
        <v>20</v>
      </c>
      <c r="I18" s="60" t="s">
        <v>37</v>
      </c>
      <c r="J18" s="60" t="s">
        <v>38</v>
      </c>
      <c r="K18" s="60" t="s">
        <v>20</v>
      </c>
      <c r="L18" s="60" t="s">
        <v>22</v>
      </c>
      <c r="M18" s="64">
        <f>M19</f>
        <v>634160.43999999994</v>
      </c>
      <c r="N18" s="64">
        <f t="shared" ref="N18:O18" si="3">N19</f>
        <v>0</v>
      </c>
      <c r="O18" s="64">
        <f t="shared" si="3"/>
        <v>0</v>
      </c>
      <c r="P18" s="1"/>
    </row>
    <row r="19" spans="1:16" ht="18.75" customHeight="1" x14ac:dyDescent="0.25">
      <c r="A19" s="7"/>
      <c r="B19" s="63" t="s">
        <v>30</v>
      </c>
      <c r="C19" s="10"/>
      <c r="D19" s="11"/>
      <c r="E19" s="11"/>
      <c r="F19" s="60" t="s">
        <v>17</v>
      </c>
      <c r="G19" s="60" t="s">
        <v>27</v>
      </c>
      <c r="H19" s="60" t="s">
        <v>20</v>
      </c>
      <c r="I19" s="60" t="s">
        <v>37</v>
      </c>
      <c r="J19" s="60" t="s">
        <v>38</v>
      </c>
      <c r="K19" s="60" t="s">
        <v>20</v>
      </c>
      <c r="L19" s="60" t="s">
        <v>31</v>
      </c>
      <c r="M19" s="61">
        <v>634160.43999999994</v>
      </c>
      <c r="N19" s="61">
        <v>0</v>
      </c>
      <c r="O19" s="61">
        <v>0</v>
      </c>
      <c r="P19" s="1"/>
    </row>
    <row r="20" spans="1:16" ht="34.9" customHeight="1" x14ac:dyDescent="0.25">
      <c r="A20" s="7"/>
      <c r="B20" s="14" t="s">
        <v>39</v>
      </c>
      <c r="C20" s="10"/>
      <c r="D20" s="11"/>
      <c r="E20" s="11"/>
      <c r="F20" s="60" t="s">
        <v>17</v>
      </c>
      <c r="G20" s="60" t="s">
        <v>27</v>
      </c>
      <c r="H20" s="60" t="s">
        <v>20</v>
      </c>
      <c r="I20" s="60" t="s">
        <v>40</v>
      </c>
      <c r="J20" s="60" t="s">
        <v>41</v>
      </c>
      <c r="K20" s="60" t="s">
        <v>20</v>
      </c>
      <c r="L20" s="60" t="s">
        <v>22</v>
      </c>
      <c r="M20" s="61">
        <f>M21</f>
        <v>20747666.009999998</v>
      </c>
      <c r="N20" s="61">
        <f t="shared" ref="N20:O20" si="4">N21</f>
        <v>27765981.829999998</v>
      </c>
      <c r="O20" s="61">
        <f t="shared" si="4"/>
        <v>27046844.640000001</v>
      </c>
      <c r="P20" s="1"/>
    </row>
    <row r="21" spans="1:16" ht="20.25" customHeight="1" x14ac:dyDescent="0.25">
      <c r="A21" s="7"/>
      <c r="B21" s="63" t="s">
        <v>30</v>
      </c>
      <c r="C21" s="10"/>
      <c r="D21" s="11"/>
      <c r="E21" s="11"/>
      <c r="F21" s="60" t="s">
        <v>17</v>
      </c>
      <c r="G21" s="60" t="s">
        <v>27</v>
      </c>
      <c r="H21" s="60" t="s">
        <v>20</v>
      </c>
      <c r="I21" s="60" t="s">
        <v>40</v>
      </c>
      <c r="J21" s="60" t="s">
        <v>41</v>
      </c>
      <c r="K21" s="60" t="s">
        <v>20</v>
      </c>
      <c r="L21" s="60" t="s">
        <v>31</v>
      </c>
      <c r="M21" s="61">
        <f>21342601.81-594935.8</f>
        <v>20747666.009999998</v>
      </c>
      <c r="N21" s="61">
        <v>27765981.829999998</v>
      </c>
      <c r="O21" s="61">
        <v>27046844.640000001</v>
      </c>
      <c r="P21" s="1"/>
    </row>
    <row r="22" spans="1:16" ht="37.15" customHeight="1" x14ac:dyDescent="0.25">
      <c r="A22" s="7"/>
      <c r="B22" s="14" t="s">
        <v>42</v>
      </c>
      <c r="C22" s="10"/>
      <c r="D22" s="11"/>
      <c r="E22" s="11"/>
      <c r="F22" s="60" t="s">
        <v>17</v>
      </c>
      <c r="G22" s="60" t="s">
        <v>27</v>
      </c>
      <c r="H22" s="60" t="s">
        <v>20</v>
      </c>
      <c r="I22" s="60" t="s">
        <v>43</v>
      </c>
      <c r="J22" s="60" t="s">
        <v>21</v>
      </c>
      <c r="K22" s="60" t="s">
        <v>20</v>
      </c>
      <c r="L22" s="60" t="s">
        <v>22</v>
      </c>
      <c r="M22" s="61">
        <f>M23</f>
        <v>37786146.439999998</v>
      </c>
      <c r="N22" s="61">
        <f t="shared" ref="N22:O23" si="5">N23</f>
        <v>33047814.580000002</v>
      </c>
      <c r="O22" s="61">
        <f t="shared" si="5"/>
        <v>30797089.030000001</v>
      </c>
      <c r="P22" s="1"/>
    </row>
    <row r="23" spans="1:16" ht="40.15" customHeight="1" x14ac:dyDescent="0.25">
      <c r="A23" s="7"/>
      <c r="B23" s="14" t="s">
        <v>44</v>
      </c>
      <c r="C23" s="10"/>
      <c r="D23" s="11"/>
      <c r="E23" s="11"/>
      <c r="F23" s="60" t="s">
        <v>17</v>
      </c>
      <c r="G23" s="60" t="s">
        <v>27</v>
      </c>
      <c r="H23" s="60" t="s">
        <v>20</v>
      </c>
      <c r="I23" s="60" t="s">
        <v>43</v>
      </c>
      <c r="J23" s="60" t="s">
        <v>45</v>
      </c>
      <c r="K23" s="60" t="s">
        <v>33</v>
      </c>
      <c r="L23" s="60" t="s">
        <v>22</v>
      </c>
      <c r="M23" s="61">
        <f>M24</f>
        <v>37786146.439999998</v>
      </c>
      <c r="N23" s="61">
        <f t="shared" si="5"/>
        <v>33047814.580000002</v>
      </c>
      <c r="O23" s="61">
        <f t="shared" si="5"/>
        <v>30797089.030000001</v>
      </c>
      <c r="P23" s="1"/>
    </row>
    <row r="24" spans="1:16" ht="20.25" customHeight="1" x14ac:dyDescent="0.25">
      <c r="A24" s="7"/>
      <c r="B24" s="63" t="s">
        <v>30</v>
      </c>
      <c r="C24" s="10"/>
      <c r="D24" s="11"/>
      <c r="E24" s="11"/>
      <c r="F24" s="60" t="s">
        <v>17</v>
      </c>
      <c r="G24" s="60" t="s">
        <v>27</v>
      </c>
      <c r="H24" s="60" t="s">
        <v>20</v>
      </c>
      <c r="I24" s="60" t="s">
        <v>43</v>
      </c>
      <c r="J24" s="60" t="s">
        <v>45</v>
      </c>
      <c r="K24" s="60" t="s">
        <v>33</v>
      </c>
      <c r="L24" s="60" t="s">
        <v>31</v>
      </c>
      <c r="M24" s="61">
        <f>38215540.57-428964.74-429.39</f>
        <v>37786146.439999998</v>
      </c>
      <c r="N24" s="61">
        <f>33438809.41-391-390603.83</f>
        <v>33047814.580000002</v>
      </c>
      <c r="O24" s="61">
        <f>31909469.97-1111268.56-1112.38</f>
        <v>30797089.030000001</v>
      </c>
      <c r="P24" s="1"/>
    </row>
    <row r="25" spans="1:16" ht="38.450000000000003" customHeight="1" x14ac:dyDescent="0.25">
      <c r="A25" s="7"/>
      <c r="B25" s="65" t="s">
        <v>46</v>
      </c>
      <c r="C25" s="10"/>
      <c r="D25" s="11"/>
      <c r="E25" s="11"/>
      <c r="F25" s="60" t="s">
        <v>17</v>
      </c>
      <c r="G25" s="60" t="s">
        <v>27</v>
      </c>
      <c r="H25" s="60" t="s">
        <v>20</v>
      </c>
      <c r="I25" s="60" t="s">
        <v>47</v>
      </c>
      <c r="J25" s="60" t="s">
        <v>21</v>
      </c>
      <c r="K25" s="60" t="s">
        <v>20</v>
      </c>
      <c r="L25" s="60" t="s">
        <v>22</v>
      </c>
      <c r="M25" s="61">
        <f>M26</f>
        <v>91369152</v>
      </c>
      <c r="N25" s="61">
        <f t="shared" ref="N25:O26" si="6">N26</f>
        <v>91634760</v>
      </c>
      <c r="O25" s="61">
        <f t="shared" si="6"/>
        <v>90572328</v>
      </c>
      <c r="P25" s="1"/>
    </row>
    <row r="26" spans="1:16" ht="70.150000000000006" customHeight="1" x14ac:dyDescent="0.25">
      <c r="A26" s="7"/>
      <c r="B26" s="65" t="s">
        <v>48</v>
      </c>
      <c r="C26" s="10"/>
      <c r="D26" s="11"/>
      <c r="E26" s="11"/>
      <c r="F26" s="60" t="s">
        <v>17</v>
      </c>
      <c r="G26" s="60" t="s">
        <v>27</v>
      </c>
      <c r="H26" s="60" t="s">
        <v>20</v>
      </c>
      <c r="I26" s="60" t="s">
        <v>47</v>
      </c>
      <c r="J26" s="60" t="s">
        <v>49</v>
      </c>
      <c r="K26" s="60" t="s">
        <v>33</v>
      </c>
      <c r="L26" s="60" t="s">
        <v>22</v>
      </c>
      <c r="M26" s="61">
        <f>M27</f>
        <v>91369152</v>
      </c>
      <c r="N26" s="61">
        <f t="shared" si="6"/>
        <v>91634760</v>
      </c>
      <c r="O26" s="61">
        <f t="shared" si="6"/>
        <v>90572328</v>
      </c>
      <c r="P26" s="1"/>
    </row>
    <row r="27" spans="1:16" ht="20.25" customHeight="1" x14ac:dyDescent="0.25">
      <c r="A27" s="7"/>
      <c r="B27" s="63" t="s">
        <v>30</v>
      </c>
      <c r="C27" s="10"/>
      <c r="D27" s="11"/>
      <c r="E27" s="11"/>
      <c r="F27" s="60" t="s">
        <v>17</v>
      </c>
      <c r="G27" s="60" t="s">
        <v>27</v>
      </c>
      <c r="H27" s="60" t="s">
        <v>20</v>
      </c>
      <c r="I27" s="60" t="s">
        <v>47</v>
      </c>
      <c r="J27" s="60" t="s">
        <v>49</v>
      </c>
      <c r="K27" s="60" t="s">
        <v>33</v>
      </c>
      <c r="L27" s="60" t="s">
        <v>31</v>
      </c>
      <c r="M27" s="61">
        <f>87053022+4316130</f>
        <v>91369152</v>
      </c>
      <c r="N27" s="61">
        <f>87053022+4581738</f>
        <v>91634760</v>
      </c>
      <c r="O27" s="61">
        <f>86043711.6+4528616.4</f>
        <v>90572328</v>
      </c>
      <c r="P27" s="1"/>
    </row>
    <row r="28" spans="1:16" ht="35.450000000000003" hidden="1" customHeight="1" x14ac:dyDescent="0.25">
      <c r="A28" s="7"/>
      <c r="B28" s="63" t="s">
        <v>50</v>
      </c>
      <c r="C28" s="10"/>
      <c r="D28" s="11"/>
      <c r="E28" s="11"/>
      <c r="F28" s="60" t="s">
        <v>17</v>
      </c>
      <c r="G28" s="60" t="s">
        <v>27</v>
      </c>
      <c r="H28" s="60" t="s">
        <v>20</v>
      </c>
      <c r="I28" s="60" t="s">
        <v>51</v>
      </c>
      <c r="J28" s="60" t="s">
        <v>21</v>
      </c>
      <c r="K28" s="60" t="s">
        <v>20</v>
      </c>
      <c r="L28" s="60" t="s">
        <v>22</v>
      </c>
      <c r="M28" s="61">
        <f>M29</f>
        <v>0</v>
      </c>
      <c r="N28" s="61">
        <f t="shared" ref="N28:O28" si="7">N29</f>
        <v>0</v>
      </c>
      <c r="O28" s="61">
        <f t="shared" si="7"/>
        <v>0</v>
      </c>
      <c r="P28" s="12" t="s">
        <v>52</v>
      </c>
    </row>
    <row r="29" spans="1:16" ht="37.15" hidden="1" customHeight="1" x14ac:dyDescent="0.25">
      <c r="A29" s="7"/>
      <c r="B29" s="63" t="s">
        <v>28</v>
      </c>
      <c r="C29" s="10"/>
      <c r="D29" s="11"/>
      <c r="E29" s="11"/>
      <c r="F29" s="60" t="s">
        <v>17</v>
      </c>
      <c r="G29" s="60" t="s">
        <v>27</v>
      </c>
      <c r="H29" s="60" t="s">
        <v>20</v>
      </c>
      <c r="I29" s="60" t="s">
        <v>51</v>
      </c>
      <c r="J29" s="60" t="s">
        <v>29</v>
      </c>
      <c r="K29" s="60" t="s">
        <v>20</v>
      </c>
      <c r="L29" s="60" t="s">
        <v>22</v>
      </c>
      <c r="M29" s="61">
        <f>M30+M31+M32+M33</f>
        <v>0</v>
      </c>
      <c r="N29" s="61">
        <f t="shared" ref="N29:O29" si="8">N30+N31+N32+N33</f>
        <v>0</v>
      </c>
      <c r="O29" s="61">
        <f t="shared" si="8"/>
        <v>0</v>
      </c>
      <c r="P29" s="1"/>
    </row>
    <row r="30" spans="1:16" ht="20.25" hidden="1" customHeight="1" x14ac:dyDescent="0.25">
      <c r="A30" s="7"/>
      <c r="B30" s="63" t="s">
        <v>30</v>
      </c>
      <c r="C30" s="10"/>
      <c r="D30" s="11"/>
      <c r="E30" s="11"/>
      <c r="F30" s="60" t="s">
        <v>17</v>
      </c>
      <c r="G30" s="60" t="s">
        <v>27</v>
      </c>
      <c r="H30" s="60" t="s">
        <v>20</v>
      </c>
      <c r="I30" s="60" t="s">
        <v>51</v>
      </c>
      <c r="J30" s="60" t="s">
        <v>29</v>
      </c>
      <c r="K30" s="60" t="s">
        <v>20</v>
      </c>
      <c r="L30" s="60" t="s">
        <v>31</v>
      </c>
      <c r="M30" s="61"/>
      <c r="N30" s="61"/>
      <c r="O30" s="61"/>
      <c r="P30" s="1"/>
    </row>
    <row r="31" spans="1:16" ht="20.25" hidden="1" customHeight="1" x14ac:dyDescent="0.25">
      <c r="A31" s="7"/>
      <c r="B31" s="63" t="s">
        <v>53</v>
      </c>
      <c r="C31" s="10"/>
      <c r="D31" s="11"/>
      <c r="E31" s="11"/>
      <c r="F31" s="60" t="s">
        <v>17</v>
      </c>
      <c r="G31" s="60" t="s">
        <v>27</v>
      </c>
      <c r="H31" s="60" t="s">
        <v>20</v>
      </c>
      <c r="I31" s="60" t="s">
        <v>51</v>
      </c>
      <c r="J31" s="60" t="s">
        <v>29</v>
      </c>
      <c r="K31" s="60" t="s">
        <v>20</v>
      </c>
      <c r="L31" s="60" t="s">
        <v>54</v>
      </c>
      <c r="M31" s="61"/>
      <c r="N31" s="61"/>
      <c r="O31" s="61"/>
      <c r="P31" s="1"/>
    </row>
    <row r="32" spans="1:16" ht="37.15" hidden="1" customHeight="1" x14ac:dyDescent="0.25">
      <c r="A32" s="7"/>
      <c r="B32" s="63" t="s">
        <v>55</v>
      </c>
      <c r="C32" s="10"/>
      <c r="D32" s="11"/>
      <c r="E32" s="11"/>
      <c r="F32" s="60" t="s">
        <v>17</v>
      </c>
      <c r="G32" s="60" t="s">
        <v>27</v>
      </c>
      <c r="H32" s="60" t="s">
        <v>20</v>
      </c>
      <c r="I32" s="60" t="s">
        <v>51</v>
      </c>
      <c r="J32" s="60" t="s">
        <v>29</v>
      </c>
      <c r="K32" s="60" t="s">
        <v>20</v>
      </c>
      <c r="L32" s="60" t="s">
        <v>56</v>
      </c>
      <c r="M32" s="61"/>
      <c r="N32" s="61"/>
      <c r="O32" s="61"/>
      <c r="P32" s="1"/>
    </row>
    <row r="33" spans="1:15" ht="39.6" hidden="1" customHeight="1" x14ac:dyDescent="0.25">
      <c r="A33" s="7"/>
      <c r="B33" s="63" t="s">
        <v>57</v>
      </c>
      <c r="C33" s="10"/>
      <c r="D33" s="11"/>
      <c r="E33" s="11"/>
      <c r="F33" s="60" t="s">
        <v>17</v>
      </c>
      <c r="G33" s="60" t="s">
        <v>27</v>
      </c>
      <c r="H33" s="60" t="s">
        <v>20</v>
      </c>
      <c r="I33" s="60" t="s">
        <v>51</v>
      </c>
      <c r="J33" s="60" t="s">
        <v>29</v>
      </c>
      <c r="K33" s="60" t="s">
        <v>20</v>
      </c>
      <c r="L33" s="60" t="s">
        <v>58</v>
      </c>
      <c r="M33" s="61"/>
      <c r="N33" s="61"/>
      <c r="O33" s="61"/>
    </row>
    <row r="34" spans="1:15" ht="33" customHeight="1" x14ac:dyDescent="0.25">
      <c r="A34" s="7"/>
      <c r="B34" s="115" t="s">
        <v>331</v>
      </c>
      <c r="C34" s="116"/>
      <c r="D34" s="117"/>
      <c r="E34" s="117"/>
      <c r="F34" s="118" t="s">
        <v>17</v>
      </c>
      <c r="G34" s="118" t="s">
        <v>27</v>
      </c>
      <c r="H34" s="118" t="s">
        <v>20</v>
      </c>
      <c r="I34" s="118" t="s">
        <v>109</v>
      </c>
      <c r="J34" s="118" t="s">
        <v>332</v>
      </c>
      <c r="K34" s="118" t="s">
        <v>20</v>
      </c>
      <c r="L34" s="118" t="s">
        <v>22</v>
      </c>
      <c r="M34" s="61">
        <f>M35</f>
        <v>659770.52</v>
      </c>
      <c r="N34" s="61"/>
      <c r="O34" s="61"/>
    </row>
    <row r="35" spans="1:15" ht="23.45" customHeight="1" x14ac:dyDescent="0.25">
      <c r="A35" s="7"/>
      <c r="B35" s="115" t="s">
        <v>333</v>
      </c>
      <c r="C35" s="116"/>
      <c r="D35" s="117"/>
      <c r="E35" s="117"/>
      <c r="F35" s="118" t="s">
        <v>17</v>
      </c>
      <c r="G35" s="118" t="s">
        <v>27</v>
      </c>
      <c r="H35" s="118" t="s">
        <v>20</v>
      </c>
      <c r="I35" s="118" t="s">
        <v>109</v>
      </c>
      <c r="J35" s="118" t="s">
        <v>332</v>
      </c>
      <c r="K35" s="118" t="s">
        <v>20</v>
      </c>
      <c r="L35" s="118" t="s">
        <v>334</v>
      </c>
      <c r="M35" s="61">
        <v>659770.52</v>
      </c>
      <c r="N35" s="61"/>
      <c r="O35" s="61"/>
    </row>
    <row r="36" spans="1:15" ht="51" customHeight="1" x14ac:dyDescent="0.25">
      <c r="A36" s="7"/>
      <c r="B36" s="105" t="s">
        <v>294</v>
      </c>
      <c r="C36" s="10"/>
      <c r="D36" s="11"/>
      <c r="E36" s="11"/>
      <c r="F36" s="106" t="s">
        <v>17</v>
      </c>
      <c r="G36" s="106" t="s">
        <v>27</v>
      </c>
      <c r="H36" s="106" t="s">
        <v>20</v>
      </c>
      <c r="I36" s="106" t="s">
        <v>51</v>
      </c>
      <c r="J36" s="106" t="s">
        <v>29</v>
      </c>
      <c r="K36" s="60" t="s">
        <v>20</v>
      </c>
      <c r="L36" s="60" t="s">
        <v>22</v>
      </c>
      <c r="M36" s="61">
        <f>M37</f>
        <v>16465700</v>
      </c>
      <c r="N36" s="61">
        <f t="shared" ref="N36:O36" si="9">N37</f>
        <v>16465700</v>
      </c>
      <c r="O36" s="61">
        <f t="shared" si="9"/>
        <v>16465700</v>
      </c>
    </row>
    <row r="37" spans="1:15" ht="43.15" customHeight="1" x14ac:dyDescent="0.25">
      <c r="A37" s="7"/>
      <c r="B37" s="107" t="s">
        <v>28</v>
      </c>
      <c r="C37" s="10"/>
      <c r="D37" s="11"/>
      <c r="E37" s="11"/>
      <c r="F37" s="106" t="s">
        <v>17</v>
      </c>
      <c r="G37" s="106" t="s">
        <v>27</v>
      </c>
      <c r="H37" s="106" t="s">
        <v>20</v>
      </c>
      <c r="I37" s="106" t="s">
        <v>51</v>
      </c>
      <c r="J37" s="106" t="s">
        <v>29</v>
      </c>
      <c r="K37" s="60" t="s">
        <v>20</v>
      </c>
      <c r="L37" s="60" t="s">
        <v>22</v>
      </c>
      <c r="M37" s="61">
        <f>M38+M39+M40+M41</f>
        <v>16465700</v>
      </c>
      <c r="N37" s="61">
        <f t="shared" ref="N37:O37" si="10">N38+N39+N40+N41</f>
        <v>16465700</v>
      </c>
      <c r="O37" s="61">
        <f t="shared" si="10"/>
        <v>16465700</v>
      </c>
    </row>
    <row r="38" spans="1:15" ht="21.6" customHeight="1" x14ac:dyDescent="0.25">
      <c r="A38" s="7"/>
      <c r="B38" s="66" t="s">
        <v>30</v>
      </c>
      <c r="C38" s="108" t="s">
        <v>295</v>
      </c>
      <c r="D38" s="109" t="s">
        <v>16</v>
      </c>
      <c r="E38" s="109" t="s">
        <v>117</v>
      </c>
      <c r="F38" s="106" t="s">
        <v>17</v>
      </c>
      <c r="G38" s="106" t="s">
        <v>27</v>
      </c>
      <c r="H38" s="106" t="s">
        <v>20</v>
      </c>
      <c r="I38" s="106" t="s">
        <v>51</v>
      </c>
      <c r="J38" s="106" t="s">
        <v>29</v>
      </c>
      <c r="K38" s="106" t="s">
        <v>20</v>
      </c>
      <c r="L38" s="106" t="s">
        <v>31</v>
      </c>
      <c r="M38" s="61">
        <f>16142329.84+80842</f>
        <v>16223171.84</v>
      </c>
      <c r="N38" s="61">
        <f>16142329.84+80842</f>
        <v>16223171.84</v>
      </c>
      <c r="O38" s="61">
        <f>16142329.84+80842</f>
        <v>16223171.84</v>
      </c>
    </row>
    <row r="39" spans="1:15" ht="25.15" customHeight="1" x14ac:dyDescent="0.25">
      <c r="A39" s="7"/>
      <c r="B39" s="66" t="s">
        <v>53</v>
      </c>
      <c r="C39" s="108" t="s">
        <v>295</v>
      </c>
      <c r="D39" s="109" t="s">
        <v>16</v>
      </c>
      <c r="E39" s="109" t="s">
        <v>117</v>
      </c>
      <c r="F39" s="106" t="s">
        <v>17</v>
      </c>
      <c r="G39" s="106" t="s">
        <v>27</v>
      </c>
      <c r="H39" s="106" t="s">
        <v>20</v>
      </c>
      <c r="I39" s="106" t="s">
        <v>51</v>
      </c>
      <c r="J39" s="106" t="s">
        <v>29</v>
      </c>
      <c r="K39" s="106" t="s">
        <v>20</v>
      </c>
      <c r="L39" s="106" t="s">
        <v>54</v>
      </c>
      <c r="M39" s="61">
        <v>80842</v>
      </c>
      <c r="N39" s="61">
        <v>80842</v>
      </c>
      <c r="O39" s="61">
        <v>80842</v>
      </c>
    </row>
    <row r="40" spans="1:15" ht="34.9" customHeight="1" x14ac:dyDescent="0.25">
      <c r="A40" s="7"/>
      <c r="B40" s="66" t="s">
        <v>55</v>
      </c>
      <c r="C40" s="108" t="s">
        <v>295</v>
      </c>
      <c r="D40" s="109" t="s">
        <v>16</v>
      </c>
      <c r="E40" s="109" t="s">
        <v>117</v>
      </c>
      <c r="F40" s="106" t="s">
        <v>17</v>
      </c>
      <c r="G40" s="106" t="s">
        <v>27</v>
      </c>
      <c r="H40" s="106" t="s">
        <v>20</v>
      </c>
      <c r="I40" s="106" t="s">
        <v>51</v>
      </c>
      <c r="J40" s="106" t="s">
        <v>29</v>
      </c>
      <c r="K40" s="106" t="s">
        <v>20</v>
      </c>
      <c r="L40" s="106" t="s">
        <v>56</v>
      </c>
      <c r="M40" s="61">
        <v>80842</v>
      </c>
      <c r="N40" s="61">
        <v>80842</v>
      </c>
      <c r="O40" s="61">
        <v>80842</v>
      </c>
    </row>
    <row r="41" spans="1:15" ht="39" customHeight="1" x14ac:dyDescent="0.25">
      <c r="A41" s="7"/>
      <c r="B41" s="66" t="s">
        <v>57</v>
      </c>
      <c r="C41" s="108" t="s">
        <v>295</v>
      </c>
      <c r="D41" s="109" t="s">
        <v>16</v>
      </c>
      <c r="E41" s="109" t="s">
        <v>117</v>
      </c>
      <c r="F41" s="106" t="s">
        <v>17</v>
      </c>
      <c r="G41" s="106" t="s">
        <v>27</v>
      </c>
      <c r="H41" s="106" t="s">
        <v>20</v>
      </c>
      <c r="I41" s="106" t="s">
        <v>51</v>
      </c>
      <c r="J41" s="106" t="s">
        <v>29</v>
      </c>
      <c r="K41" s="106" t="s">
        <v>20</v>
      </c>
      <c r="L41" s="106" t="s">
        <v>58</v>
      </c>
      <c r="M41" s="61">
        <v>80844.160000000003</v>
      </c>
      <c r="N41" s="61">
        <v>80844.160000000003</v>
      </c>
      <c r="O41" s="61">
        <v>80844.160000000003</v>
      </c>
    </row>
    <row r="42" spans="1:15" ht="37.9" customHeight="1" x14ac:dyDescent="0.25">
      <c r="A42" s="7"/>
      <c r="B42" s="63" t="s">
        <v>59</v>
      </c>
      <c r="C42" s="10"/>
      <c r="D42" s="11"/>
      <c r="E42" s="11"/>
      <c r="F42" s="60" t="s">
        <v>17</v>
      </c>
      <c r="G42" s="60" t="s">
        <v>27</v>
      </c>
      <c r="H42" s="60" t="s">
        <v>27</v>
      </c>
      <c r="I42" s="60" t="s">
        <v>20</v>
      </c>
      <c r="J42" s="60" t="s">
        <v>21</v>
      </c>
      <c r="K42" s="60" t="s">
        <v>20</v>
      </c>
      <c r="L42" s="60" t="s">
        <v>22</v>
      </c>
      <c r="M42" s="61">
        <f>M43</f>
        <v>8820263.7100000009</v>
      </c>
      <c r="N42" s="61">
        <f t="shared" ref="N42:O43" si="11">N43</f>
        <v>8886915.5799999982</v>
      </c>
      <c r="O42" s="61">
        <f t="shared" si="11"/>
        <v>8886915.5799999982</v>
      </c>
    </row>
    <row r="43" spans="1:15" ht="54" customHeight="1" x14ac:dyDescent="0.25">
      <c r="A43" s="7"/>
      <c r="B43" s="66" t="s">
        <v>60</v>
      </c>
      <c r="C43" s="10"/>
      <c r="D43" s="11"/>
      <c r="E43" s="11"/>
      <c r="F43" s="60" t="s">
        <v>17</v>
      </c>
      <c r="G43" s="60" t="s">
        <v>27</v>
      </c>
      <c r="H43" s="60" t="s">
        <v>27</v>
      </c>
      <c r="I43" s="60" t="s">
        <v>20</v>
      </c>
      <c r="J43" s="60" t="s">
        <v>61</v>
      </c>
      <c r="K43" s="60" t="s">
        <v>33</v>
      </c>
      <c r="L43" s="60" t="s">
        <v>22</v>
      </c>
      <c r="M43" s="61">
        <f>M44</f>
        <v>8820263.7100000009</v>
      </c>
      <c r="N43" s="61">
        <f t="shared" si="11"/>
        <v>8886915.5799999982</v>
      </c>
      <c r="O43" s="61">
        <f t="shared" si="11"/>
        <v>8886915.5799999982</v>
      </c>
    </row>
    <row r="44" spans="1:15" ht="21.6" customHeight="1" x14ac:dyDescent="0.25">
      <c r="A44" s="7"/>
      <c r="B44" s="63" t="s">
        <v>30</v>
      </c>
      <c r="C44" s="10"/>
      <c r="D44" s="11"/>
      <c r="E44" s="11"/>
      <c r="F44" s="60" t="s">
        <v>17</v>
      </c>
      <c r="G44" s="60" t="s">
        <v>27</v>
      </c>
      <c r="H44" s="60" t="s">
        <v>27</v>
      </c>
      <c r="I44" s="60" t="s">
        <v>20</v>
      </c>
      <c r="J44" s="60" t="s">
        <v>61</v>
      </c>
      <c r="K44" s="60" t="s">
        <v>33</v>
      </c>
      <c r="L44" s="60" t="s">
        <v>31</v>
      </c>
      <c r="M44" s="61">
        <f>8886915.58-66651.87</f>
        <v>8820263.7100000009</v>
      </c>
      <c r="N44" s="61">
        <f>10630991.45-1744075.87</f>
        <v>8886915.5799999982</v>
      </c>
      <c r="O44" s="61">
        <f>10630991.45-1744075.87</f>
        <v>8886915.5799999982</v>
      </c>
    </row>
    <row r="45" spans="1:15" ht="35.450000000000003" customHeight="1" x14ac:dyDescent="0.25">
      <c r="A45" s="7"/>
      <c r="B45" s="63" t="s">
        <v>292</v>
      </c>
      <c r="C45" s="10"/>
      <c r="D45" s="11"/>
      <c r="E45" s="11"/>
      <c r="F45" s="60" t="s">
        <v>17</v>
      </c>
      <c r="G45" s="60" t="s">
        <v>27</v>
      </c>
      <c r="H45" s="60" t="s">
        <v>27</v>
      </c>
      <c r="I45" s="60" t="s">
        <v>27</v>
      </c>
      <c r="J45" s="60" t="s">
        <v>293</v>
      </c>
      <c r="K45" s="60" t="s">
        <v>33</v>
      </c>
      <c r="L45" s="60" t="s">
        <v>22</v>
      </c>
      <c r="M45" s="61">
        <f>M46</f>
        <v>2921688</v>
      </c>
      <c r="N45" s="61">
        <f>N46</f>
        <v>2921688</v>
      </c>
      <c r="O45" s="61">
        <f>O46</f>
        <v>2921688</v>
      </c>
    </row>
    <row r="46" spans="1:15" ht="21.6" customHeight="1" x14ac:dyDescent="0.25">
      <c r="A46" s="7"/>
      <c r="B46" s="63" t="s">
        <v>30</v>
      </c>
      <c r="C46" s="10"/>
      <c r="D46" s="11"/>
      <c r="E46" s="11"/>
      <c r="F46" s="60" t="s">
        <v>17</v>
      </c>
      <c r="G46" s="60" t="s">
        <v>27</v>
      </c>
      <c r="H46" s="60" t="s">
        <v>27</v>
      </c>
      <c r="I46" s="60" t="s">
        <v>27</v>
      </c>
      <c r="J46" s="60" t="s">
        <v>293</v>
      </c>
      <c r="K46" s="60" t="s">
        <v>33</v>
      </c>
      <c r="L46" s="60" t="s">
        <v>31</v>
      </c>
      <c r="M46" s="61">
        <v>2921688</v>
      </c>
      <c r="N46" s="61">
        <v>2921688</v>
      </c>
      <c r="O46" s="61">
        <v>2921688</v>
      </c>
    </row>
    <row r="47" spans="1:15" ht="21.6" hidden="1" customHeight="1" x14ac:dyDescent="0.25">
      <c r="A47" s="7"/>
      <c r="B47" s="63"/>
      <c r="C47" s="10"/>
      <c r="D47" s="11"/>
      <c r="E47" s="11"/>
      <c r="F47" s="60"/>
      <c r="G47" s="60"/>
      <c r="H47" s="60"/>
      <c r="I47" s="60"/>
      <c r="J47" s="60"/>
      <c r="K47" s="60"/>
      <c r="L47" s="60"/>
      <c r="M47" s="61"/>
      <c r="N47" s="61"/>
      <c r="O47" s="61"/>
    </row>
    <row r="48" spans="1:15" ht="21.6" hidden="1" customHeight="1" x14ac:dyDescent="0.25">
      <c r="A48" s="7"/>
      <c r="B48" s="63"/>
      <c r="C48" s="10"/>
      <c r="D48" s="11"/>
      <c r="E48" s="11"/>
      <c r="F48" s="60"/>
      <c r="G48" s="60"/>
      <c r="H48" s="60"/>
      <c r="I48" s="60"/>
      <c r="J48" s="60"/>
      <c r="K48" s="60"/>
      <c r="L48" s="60"/>
      <c r="M48" s="61"/>
      <c r="N48" s="61"/>
      <c r="O48" s="61"/>
    </row>
    <row r="49" spans="1:15" ht="27" customHeight="1" x14ac:dyDescent="0.25">
      <c r="A49" s="7"/>
      <c r="B49" s="59" t="s">
        <v>62</v>
      </c>
      <c r="C49" s="10"/>
      <c r="D49" s="11"/>
      <c r="E49" s="11"/>
      <c r="F49" s="60" t="s">
        <v>17</v>
      </c>
      <c r="G49" s="60" t="s">
        <v>33</v>
      </c>
      <c r="H49" s="60" t="s">
        <v>20</v>
      </c>
      <c r="I49" s="60" t="s">
        <v>20</v>
      </c>
      <c r="J49" s="60" t="s">
        <v>21</v>
      </c>
      <c r="K49" s="60" t="s">
        <v>20</v>
      </c>
      <c r="L49" s="60" t="s">
        <v>22</v>
      </c>
      <c r="M49" s="88">
        <f>M50+M52</f>
        <v>28453940.329999998</v>
      </c>
      <c r="N49" s="61">
        <f t="shared" ref="M49:O50" si="12">N50</f>
        <v>37566985.030000001</v>
      </c>
      <c r="O49" s="61">
        <f t="shared" si="12"/>
        <v>39093664.439999998</v>
      </c>
    </row>
    <row r="50" spans="1:15" ht="69.599999999999994" customHeight="1" x14ac:dyDescent="0.25">
      <c r="A50" s="7"/>
      <c r="B50" s="65" t="s">
        <v>63</v>
      </c>
      <c r="C50" s="10"/>
      <c r="D50" s="11"/>
      <c r="E50" s="11"/>
      <c r="F50" s="60" t="s">
        <v>17</v>
      </c>
      <c r="G50" s="60" t="s">
        <v>33</v>
      </c>
      <c r="H50" s="60" t="s">
        <v>20</v>
      </c>
      <c r="I50" s="60" t="s">
        <v>27</v>
      </c>
      <c r="J50" s="60" t="s">
        <v>64</v>
      </c>
      <c r="K50" s="60" t="s">
        <v>20</v>
      </c>
      <c r="L50" s="60" t="s">
        <v>22</v>
      </c>
      <c r="M50" s="88">
        <f t="shared" si="12"/>
        <v>25954052.449999999</v>
      </c>
      <c r="N50" s="61">
        <f t="shared" si="12"/>
        <v>37566985.030000001</v>
      </c>
      <c r="O50" s="61">
        <f t="shared" si="12"/>
        <v>39093664.439999998</v>
      </c>
    </row>
    <row r="51" spans="1:15" ht="21.6" customHeight="1" x14ac:dyDescent="0.25">
      <c r="A51" s="7"/>
      <c r="B51" s="63" t="s">
        <v>30</v>
      </c>
      <c r="C51" s="10"/>
      <c r="D51" s="11"/>
      <c r="E51" s="11"/>
      <c r="F51" s="60" t="s">
        <v>17</v>
      </c>
      <c r="G51" s="60" t="s">
        <v>33</v>
      </c>
      <c r="H51" s="60" t="s">
        <v>20</v>
      </c>
      <c r="I51" s="60" t="s">
        <v>27</v>
      </c>
      <c r="J51" s="60" t="s">
        <v>64</v>
      </c>
      <c r="K51" s="60" t="s">
        <v>20</v>
      </c>
      <c r="L51" s="60" t="s">
        <v>31</v>
      </c>
      <c r="M51" s="88">
        <f>27562194.4-1608141.95</f>
        <v>25954052.449999999</v>
      </c>
      <c r="N51" s="61">
        <v>37566985.030000001</v>
      </c>
      <c r="O51" s="61">
        <v>39093664.439999998</v>
      </c>
    </row>
    <row r="52" spans="1:15" ht="35.450000000000003" customHeight="1" x14ac:dyDescent="0.25">
      <c r="A52" s="7"/>
      <c r="B52" s="115" t="s">
        <v>327</v>
      </c>
      <c r="C52" s="116"/>
      <c r="D52" s="117"/>
      <c r="E52" s="117"/>
      <c r="F52" s="118" t="s">
        <v>17</v>
      </c>
      <c r="G52" s="118" t="s">
        <v>33</v>
      </c>
      <c r="H52" s="118" t="s">
        <v>20</v>
      </c>
      <c r="I52" s="118" t="s">
        <v>33</v>
      </c>
      <c r="J52" s="118" t="s">
        <v>326</v>
      </c>
      <c r="K52" s="118" t="s">
        <v>20</v>
      </c>
      <c r="L52" s="118" t="s">
        <v>22</v>
      </c>
      <c r="M52" s="88">
        <f>M53</f>
        <v>2499887.88</v>
      </c>
      <c r="N52" s="61"/>
      <c r="O52" s="61"/>
    </row>
    <row r="53" spans="1:15" ht="21.6" customHeight="1" x14ac:dyDescent="0.25">
      <c r="A53" s="7"/>
      <c r="B53" s="115" t="s">
        <v>30</v>
      </c>
      <c r="C53" s="116"/>
      <c r="D53" s="117"/>
      <c r="E53" s="117"/>
      <c r="F53" s="118" t="s">
        <v>17</v>
      </c>
      <c r="G53" s="118" t="s">
        <v>33</v>
      </c>
      <c r="H53" s="118" t="s">
        <v>20</v>
      </c>
      <c r="I53" s="118" t="s">
        <v>33</v>
      </c>
      <c r="J53" s="118" t="s">
        <v>326</v>
      </c>
      <c r="K53" s="118" t="s">
        <v>20</v>
      </c>
      <c r="L53" s="118" t="s">
        <v>31</v>
      </c>
      <c r="M53" s="88">
        <v>2499887.88</v>
      </c>
      <c r="N53" s="61"/>
      <c r="O53" s="61"/>
    </row>
    <row r="54" spans="1:15" ht="40.15" customHeight="1" x14ac:dyDescent="0.25">
      <c r="A54" s="14"/>
      <c r="B54" s="67" t="s">
        <v>65</v>
      </c>
      <c r="C54" s="10"/>
      <c r="D54" s="11"/>
      <c r="E54" s="11"/>
      <c r="F54" s="60" t="s">
        <v>17</v>
      </c>
      <c r="G54" s="60" t="s">
        <v>37</v>
      </c>
      <c r="H54" s="60" t="s">
        <v>20</v>
      </c>
      <c r="I54" s="60" t="s">
        <v>20</v>
      </c>
      <c r="J54" s="60" t="s">
        <v>21</v>
      </c>
      <c r="K54" s="60" t="s">
        <v>20</v>
      </c>
      <c r="L54" s="60" t="s">
        <v>22</v>
      </c>
      <c r="M54" s="61">
        <f>M58+M55+M63+M61</f>
        <v>81950833.109999999</v>
      </c>
      <c r="N54" s="61">
        <f t="shared" ref="N54:O54" si="13">N58</f>
        <v>0</v>
      </c>
      <c r="O54" s="61">
        <f t="shared" si="13"/>
        <v>0</v>
      </c>
    </row>
    <row r="55" spans="1:15" ht="19.149999999999999" customHeight="1" x14ac:dyDescent="0.25">
      <c r="A55" s="14"/>
      <c r="B55" s="66" t="s">
        <v>299</v>
      </c>
      <c r="C55" s="10"/>
      <c r="D55" s="11"/>
      <c r="E55" s="11"/>
      <c r="F55" s="109" t="s">
        <v>17</v>
      </c>
      <c r="G55" s="109" t="s">
        <v>37</v>
      </c>
      <c r="H55" s="109" t="s">
        <v>20</v>
      </c>
      <c r="I55" s="60">
        <v>1</v>
      </c>
      <c r="J55" s="109" t="s">
        <v>301</v>
      </c>
      <c r="K55" s="109" t="s">
        <v>20</v>
      </c>
      <c r="L55" s="60" t="s">
        <v>22</v>
      </c>
      <c r="M55" s="61">
        <f>M56</f>
        <v>1954669.8599999999</v>
      </c>
      <c r="N55" s="61"/>
      <c r="O55" s="61"/>
    </row>
    <row r="56" spans="1:15" ht="15.6" customHeight="1" x14ac:dyDescent="0.25">
      <c r="A56" s="14"/>
      <c r="B56" s="66" t="s">
        <v>300</v>
      </c>
      <c r="C56" s="10"/>
      <c r="D56" s="11"/>
      <c r="E56" s="11"/>
      <c r="F56" s="109" t="s">
        <v>17</v>
      </c>
      <c r="G56" s="109" t="s">
        <v>37</v>
      </c>
      <c r="H56" s="109" t="s">
        <v>20</v>
      </c>
      <c r="I56" s="60">
        <v>1</v>
      </c>
      <c r="J56" s="109" t="s">
        <v>301</v>
      </c>
      <c r="K56" s="109" t="s">
        <v>20</v>
      </c>
      <c r="L56" s="60" t="s">
        <v>302</v>
      </c>
      <c r="M56" s="61">
        <f>M57</f>
        <v>1954669.8599999999</v>
      </c>
      <c r="N56" s="61"/>
      <c r="O56" s="61"/>
    </row>
    <row r="57" spans="1:15" ht="17.45" customHeight="1" x14ac:dyDescent="0.25">
      <c r="A57" s="14"/>
      <c r="B57" s="66" t="s">
        <v>30</v>
      </c>
      <c r="C57" s="10"/>
      <c r="D57" s="11"/>
      <c r="E57" s="11"/>
      <c r="F57" s="109" t="s">
        <v>17</v>
      </c>
      <c r="G57" s="109" t="s">
        <v>37</v>
      </c>
      <c r="H57" s="109" t="s">
        <v>20</v>
      </c>
      <c r="I57" s="60">
        <v>1</v>
      </c>
      <c r="J57" s="109" t="s">
        <v>301</v>
      </c>
      <c r="K57" s="109" t="s">
        <v>20</v>
      </c>
      <c r="L57" s="60" t="s">
        <v>31</v>
      </c>
      <c r="M57" s="61">
        <f>450000+1200000+304669.86</f>
        <v>1954669.8599999999</v>
      </c>
      <c r="N57" s="61"/>
      <c r="O57" s="61"/>
    </row>
    <row r="58" spans="1:15" ht="15.75" x14ac:dyDescent="0.25">
      <c r="A58" s="14"/>
      <c r="B58" s="21" t="s">
        <v>66</v>
      </c>
      <c r="C58" s="10"/>
      <c r="D58" s="11"/>
      <c r="E58" s="11"/>
      <c r="F58" s="60" t="s">
        <v>17</v>
      </c>
      <c r="G58" s="60" t="s">
        <v>37</v>
      </c>
      <c r="H58" s="60" t="s">
        <v>20</v>
      </c>
      <c r="I58" s="60" t="s">
        <v>37</v>
      </c>
      <c r="J58" s="60" t="s">
        <v>21</v>
      </c>
      <c r="K58" s="60" t="s">
        <v>20</v>
      </c>
      <c r="L58" s="60" t="s">
        <v>22</v>
      </c>
      <c r="M58" s="61">
        <f>M59+M66</f>
        <v>10702541.119999999</v>
      </c>
      <c r="N58" s="61">
        <f t="shared" ref="N58:O58" si="14">N59+N66</f>
        <v>0</v>
      </c>
      <c r="O58" s="61">
        <f t="shared" si="14"/>
        <v>0</v>
      </c>
    </row>
    <row r="59" spans="1:15" ht="31.5" x14ac:dyDescent="0.25">
      <c r="A59" s="14"/>
      <c r="B59" s="21" t="s">
        <v>67</v>
      </c>
      <c r="C59" s="10"/>
      <c r="D59" s="11"/>
      <c r="E59" s="11"/>
      <c r="F59" s="60" t="s">
        <v>17</v>
      </c>
      <c r="G59" s="60" t="s">
        <v>37</v>
      </c>
      <c r="H59" s="60" t="s">
        <v>20</v>
      </c>
      <c r="I59" s="60" t="s">
        <v>37</v>
      </c>
      <c r="J59" s="60" t="s">
        <v>68</v>
      </c>
      <c r="K59" s="60" t="s">
        <v>33</v>
      </c>
      <c r="L59" s="60" t="s">
        <v>22</v>
      </c>
      <c r="M59" s="61">
        <f>M60</f>
        <v>10000000</v>
      </c>
      <c r="N59" s="61">
        <f t="shared" ref="N59:O59" si="15">N60</f>
        <v>0</v>
      </c>
      <c r="O59" s="61">
        <f t="shared" si="15"/>
        <v>0</v>
      </c>
    </row>
    <row r="60" spans="1:15" ht="25.15" customHeight="1" x14ac:dyDescent="0.25">
      <c r="A60" s="14"/>
      <c r="B60" s="21" t="s">
        <v>69</v>
      </c>
      <c r="C60" s="10"/>
      <c r="D60" s="11"/>
      <c r="E60" s="11"/>
      <c r="F60" s="60" t="s">
        <v>17</v>
      </c>
      <c r="G60" s="60" t="s">
        <v>37</v>
      </c>
      <c r="H60" s="60" t="s">
        <v>20</v>
      </c>
      <c r="I60" s="60" t="s">
        <v>37</v>
      </c>
      <c r="J60" s="60" t="s">
        <v>68</v>
      </c>
      <c r="K60" s="60" t="s">
        <v>33</v>
      </c>
      <c r="L60" s="60" t="s">
        <v>70</v>
      </c>
      <c r="M60" s="61">
        <f>5000000+5000000</f>
        <v>10000000</v>
      </c>
      <c r="N60" s="61">
        <v>0</v>
      </c>
      <c r="O60" s="61">
        <v>0</v>
      </c>
    </row>
    <row r="61" spans="1:15" ht="34.9" customHeight="1" x14ac:dyDescent="0.25">
      <c r="A61" s="14"/>
      <c r="B61" s="79" t="s">
        <v>328</v>
      </c>
      <c r="C61" s="10"/>
      <c r="D61" s="11"/>
      <c r="E61" s="11"/>
      <c r="F61" s="60" t="s">
        <v>17</v>
      </c>
      <c r="G61" s="60" t="s">
        <v>37</v>
      </c>
      <c r="H61" s="60" t="s">
        <v>20</v>
      </c>
      <c r="I61" s="60" t="s">
        <v>37</v>
      </c>
      <c r="J61" s="60" t="s">
        <v>330</v>
      </c>
      <c r="K61" s="60" t="s">
        <v>20</v>
      </c>
      <c r="L61" s="60" t="s">
        <v>22</v>
      </c>
      <c r="M61" s="61">
        <f>M62</f>
        <v>30001599.649999999</v>
      </c>
      <c r="N61" s="61"/>
      <c r="O61" s="61"/>
    </row>
    <row r="62" spans="1:15" ht="25.15" customHeight="1" x14ac:dyDescent="0.25">
      <c r="A62" s="14"/>
      <c r="B62" s="79" t="s">
        <v>329</v>
      </c>
      <c r="C62" s="10"/>
      <c r="D62" s="11"/>
      <c r="E62" s="11"/>
      <c r="F62" s="60" t="s">
        <v>17</v>
      </c>
      <c r="G62" s="60" t="s">
        <v>37</v>
      </c>
      <c r="H62" s="60" t="s">
        <v>20</v>
      </c>
      <c r="I62" s="60" t="s">
        <v>37</v>
      </c>
      <c r="J62" s="60" t="s">
        <v>330</v>
      </c>
      <c r="K62" s="60" t="s">
        <v>20</v>
      </c>
      <c r="L62" s="60" t="s">
        <v>70</v>
      </c>
      <c r="M62" s="61">
        <v>30001599.649999999</v>
      </c>
      <c r="N62" s="61"/>
      <c r="O62" s="61"/>
    </row>
    <row r="63" spans="1:15" ht="36.6" customHeight="1" x14ac:dyDescent="0.25">
      <c r="A63" s="14"/>
      <c r="B63" s="66" t="s">
        <v>323</v>
      </c>
      <c r="C63" s="10"/>
      <c r="D63" s="11"/>
      <c r="E63" s="11"/>
      <c r="F63" s="60" t="s">
        <v>17</v>
      </c>
      <c r="G63" s="60" t="s">
        <v>305</v>
      </c>
      <c r="H63" s="60" t="s">
        <v>324</v>
      </c>
      <c r="I63" s="60" t="s">
        <v>40</v>
      </c>
      <c r="J63" s="60" t="s">
        <v>325</v>
      </c>
      <c r="K63" s="60" t="s">
        <v>40</v>
      </c>
      <c r="L63" s="60" t="s">
        <v>22</v>
      </c>
      <c r="M63" s="61">
        <f>M64+M65</f>
        <v>39292022.480000004</v>
      </c>
      <c r="N63" s="61"/>
      <c r="O63" s="61"/>
    </row>
    <row r="64" spans="1:15" ht="30" customHeight="1" x14ac:dyDescent="0.25">
      <c r="A64" s="14"/>
      <c r="B64" s="21" t="s">
        <v>69</v>
      </c>
      <c r="C64" s="10"/>
      <c r="D64" s="11"/>
      <c r="E64" s="11"/>
      <c r="F64" s="60" t="s">
        <v>17</v>
      </c>
      <c r="G64" s="60" t="s">
        <v>305</v>
      </c>
      <c r="H64" s="60" t="s">
        <v>324</v>
      </c>
      <c r="I64" s="60" t="s">
        <v>40</v>
      </c>
      <c r="J64" s="60" t="s">
        <v>325</v>
      </c>
      <c r="K64" s="60" t="s">
        <v>40</v>
      </c>
      <c r="L64" s="60" t="s">
        <v>70</v>
      </c>
      <c r="M64" s="61">
        <v>29741460.68</v>
      </c>
      <c r="N64" s="61"/>
      <c r="O64" s="61"/>
    </row>
    <row r="65" spans="1:20" ht="25.15" customHeight="1" x14ac:dyDescent="0.25">
      <c r="A65" s="14"/>
      <c r="B65" s="66" t="s">
        <v>30</v>
      </c>
      <c r="C65" s="10"/>
      <c r="D65" s="11"/>
      <c r="E65" s="11"/>
      <c r="F65" s="60" t="s">
        <v>17</v>
      </c>
      <c r="G65" s="60" t="s">
        <v>305</v>
      </c>
      <c r="H65" s="60" t="s">
        <v>324</v>
      </c>
      <c r="I65" s="60" t="s">
        <v>40</v>
      </c>
      <c r="J65" s="60" t="s">
        <v>325</v>
      </c>
      <c r="K65" s="60" t="s">
        <v>40</v>
      </c>
      <c r="L65" s="60" t="s">
        <v>31</v>
      </c>
      <c r="M65" s="61">
        <v>9550561.8000000007</v>
      </c>
      <c r="N65" s="61"/>
      <c r="O65" s="61"/>
    </row>
    <row r="66" spans="1:20" ht="20.45" customHeight="1" x14ac:dyDescent="0.25">
      <c r="A66" s="14"/>
      <c r="B66" s="21" t="s">
        <v>71</v>
      </c>
      <c r="C66" s="10"/>
      <c r="D66" s="11"/>
      <c r="E66" s="11"/>
      <c r="F66" s="60" t="s">
        <v>17</v>
      </c>
      <c r="G66" s="60" t="s">
        <v>37</v>
      </c>
      <c r="H66" s="60" t="s">
        <v>20</v>
      </c>
      <c r="I66" s="60" t="s">
        <v>37</v>
      </c>
      <c r="J66" s="60" t="s">
        <v>72</v>
      </c>
      <c r="K66" s="60" t="s">
        <v>20</v>
      </c>
      <c r="L66" s="60" t="s">
        <v>22</v>
      </c>
      <c r="M66" s="61">
        <f>M67</f>
        <v>702541.12</v>
      </c>
      <c r="N66" s="61">
        <f t="shared" ref="N66:O66" si="16">N67</f>
        <v>0</v>
      </c>
      <c r="O66" s="61">
        <f t="shared" si="16"/>
        <v>0</v>
      </c>
    </row>
    <row r="67" spans="1:20" ht="23.45" customHeight="1" x14ac:dyDescent="0.25">
      <c r="A67" s="14"/>
      <c r="B67" s="21" t="s">
        <v>69</v>
      </c>
      <c r="C67" s="10"/>
      <c r="D67" s="11"/>
      <c r="E67" s="11"/>
      <c r="F67" s="60" t="s">
        <v>17</v>
      </c>
      <c r="G67" s="60" t="s">
        <v>37</v>
      </c>
      <c r="H67" s="60" t="s">
        <v>20</v>
      </c>
      <c r="I67" s="60" t="s">
        <v>37</v>
      </c>
      <c r="J67" s="60" t="s">
        <v>72</v>
      </c>
      <c r="K67" s="60" t="s">
        <v>20</v>
      </c>
      <c r="L67" s="60" t="s">
        <v>70</v>
      </c>
      <c r="M67" s="61">
        <v>702541.12</v>
      </c>
      <c r="N67" s="61">
        <v>0</v>
      </c>
      <c r="O67" s="61">
        <v>0</v>
      </c>
    </row>
    <row r="68" spans="1:20" ht="69.75" customHeight="1" x14ac:dyDescent="0.25">
      <c r="A68" s="7"/>
      <c r="B68" s="59" t="s">
        <v>73</v>
      </c>
      <c r="C68" s="10"/>
      <c r="D68" s="11" t="s">
        <v>16</v>
      </c>
      <c r="E68" s="11" t="s">
        <v>74</v>
      </c>
      <c r="F68" s="60" t="s">
        <v>18</v>
      </c>
      <c r="G68" s="60" t="s">
        <v>40</v>
      </c>
      <c r="H68" s="60" t="s">
        <v>20</v>
      </c>
      <c r="I68" s="60" t="s">
        <v>20</v>
      </c>
      <c r="J68" s="60" t="s">
        <v>21</v>
      </c>
      <c r="K68" s="60" t="s">
        <v>20</v>
      </c>
      <c r="L68" s="60" t="s">
        <v>22</v>
      </c>
      <c r="M68" s="61">
        <f>M69</f>
        <v>400000</v>
      </c>
      <c r="N68" s="61">
        <f t="shared" ref="N68:O68" si="17">N69</f>
        <v>400000</v>
      </c>
      <c r="O68" s="61">
        <f t="shared" si="17"/>
        <v>400000</v>
      </c>
    </row>
    <row r="69" spans="1:20" ht="31.5" x14ac:dyDescent="0.25">
      <c r="A69" s="7"/>
      <c r="B69" s="14" t="s">
        <v>75</v>
      </c>
      <c r="C69" s="11"/>
      <c r="D69" s="11"/>
      <c r="E69" s="11"/>
      <c r="F69" s="60" t="s">
        <v>17</v>
      </c>
      <c r="G69" s="60" t="s">
        <v>40</v>
      </c>
      <c r="H69" s="60" t="s">
        <v>20</v>
      </c>
      <c r="I69" s="60" t="s">
        <v>27</v>
      </c>
      <c r="J69" s="60" t="s">
        <v>21</v>
      </c>
      <c r="K69" s="60" t="s">
        <v>20</v>
      </c>
      <c r="L69" s="60" t="s">
        <v>22</v>
      </c>
      <c r="M69" s="61">
        <f t="shared" ref="M69:O70" si="18">M70</f>
        <v>400000</v>
      </c>
      <c r="N69" s="61">
        <f t="shared" si="18"/>
        <v>400000</v>
      </c>
      <c r="O69" s="61">
        <f t="shared" si="18"/>
        <v>400000</v>
      </c>
    </row>
    <row r="70" spans="1:20" ht="19.5" customHeight="1" x14ac:dyDescent="0.25">
      <c r="A70" s="7"/>
      <c r="B70" s="21" t="s">
        <v>76</v>
      </c>
      <c r="C70" s="11"/>
      <c r="D70" s="11" t="s">
        <v>16</v>
      </c>
      <c r="E70" s="11" t="s">
        <v>74</v>
      </c>
      <c r="F70" s="60" t="s">
        <v>18</v>
      </c>
      <c r="G70" s="60" t="s">
        <v>40</v>
      </c>
      <c r="H70" s="60" t="s">
        <v>20</v>
      </c>
      <c r="I70" s="60" t="s">
        <v>27</v>
      </c>
      <c r="J70" s="68" t="s">
        <v>77</v>
      </c>
      <c r="K70" s="60" t="s">
        <v>20</v>
      </c>
      <c r="L70" s="60" t="s">
        <v>22</v>
      </c>
      <c r="M70" s="61">
        <f t="shared" si="18"/>
        <v>400000</v>
      </c>
      <c r="N70" s="61">
        <f t="shared" si="18"/>
        <v>400000</v>
      </c>
      <c r="O70" s="61">
        <f t="shared" si="18"/>
        <v>400000</v>
      </c>
    </row>
    <row r="71" spans="1:20" ht="18.75" customHeight="1" x14ac:dyDescent="0.25">
      <c r="A71" s="7"/>
      <c r="B71" s="63" t="s">
        <v>30</v>
      </c>
      <c r="C71" s="11"/>
      <c r="D71" s="11"/>
      <c r="E71" s="11"/>
      <c r="F71" s="60" t="s">
        <v>17</v>
      </c>
      <c r="G71" s="60" t="s">
        <v>40</v>
      </c>
      <c r="H71" s="60" t="s">
        <v>20</v>
      </c>
      <c r="I71" s="60" t="s">
        <v>27</v>
      </c>
      <c r="J71" s="60" t="s">
        <v>78</v>
      </c>
      <c r="K71" s="60" t="s">
        <v>20</v>
      </c>
      <c r="L71" s="60" t="s">
        <v>31</v>
      </c>
      <c r="M71" s="61">
        <v>400000</v>
      </c>
      <c r="N71" s="61">
        <v>400000</v>
      </c>
      <c r="O71" s="61">
        <v>400000</v>
      </c>
    </row>
    <row r="72" spans="1:20" ht="25.15" customHeight="1" x14ac:dyDescent="0.25">
      <c r="A72" s="7"/>
      <c r="B72" s="59" t="s">
        <v>79</v>
      </c>
      <c r="C72" s="10"/>
      <c r="D72" s="11" t="s">
        <v>16</v>
      </c>
      <c r="E72" s="11" t="s">
        <v>16</v>
      </c>
      <c r="F72" s="60" t="s">
        <v>18</v>
      </c>
      <c r="G72" s="60" t="s">
        <v>43</v>
      </c>
      <c r="H72" s="60" t="s">
        <v>20</v>
      </c>
      <c r="I72" s="60" t="s">
        <v>20</v>
      </c>
      <c r="J72" s="60" t="s">
        <v>25</v>
      </c>
      <c r="K72" s="60" t="s">
        <v>20</v>
      </c>
      <c r="L72" s="60" t="s">
        <v>22</v>
      </c>
      <c r="M72" s="61">
        <f>M73+M76</f>
        <v>6499273.2699999996</v>
      </c>
      <c r="N72" s="61">
        <f t="shared" ref="N72:O72" si="19">N73+N76</f>
        <v>6727541.6600000001</v>
      </c>
      <c r="O72" s="61">
        <f t="shared" si="19"/>
        <v>6861557.1399999997</v>
      </c>
    </row>
    <row r="73" spans="1:20" ht="34.5" customHeight="1" x14ac:dyDescent="0.25">
      <c r="A73" s="7"/>
      <c r="B73" s="14" t="s">
        <v>80</v>
      </c>
      <c r="C73" s="11"/>
      <c r="D73" s="11"/>
      <c r="E73" s="11"/>
      <c r="F73" s="60" t="s">
        <v>17</v>
      </c>
      <c r="G73" s="60" t="s">
        <v>43</v>
      </c>
      <c r="H73" s="60" t="s">
        <v>20</v>
      </c>
      <c r="I73" s="60" t="s">
        <v>27</v>
      </c>
      <c r="J73" s="60" t="s">
        <v>21</v>
      </c>
      <c r="K73" s="60" t="s">
        <v>20</v>
      </c>
      <c r="L73" s="60" t="s">
        <v>22</v>
      </c>
      <c r="M73" s="61">
        <f t="shared" ref="M73:O74" si="20">M74</f>
        <v>3854147.27</v>
      </c>
      <c r="N73" s="61">
        <f t="shared" si="20"/>
        <v>4172415.66</v>
      </c>
      <c r="O73" s="61">
        <f t="shared" si="20"/>
        <v>4306431.1399999997</v>
      </c>
    </row>
    <row r="74" spans="1:20" ht="56.45" customHeight="1" x14ac:dyDescent="0.25">
      <c r="A74" s="7"/>
      <c r="B74" s="69" t="s">
        <v>81</v>
      </c>
      <c r="C74" s="11"/>
      <c r="D74" s="11"/>
      <c r="E74" s="11"/>
      <c r="F74" s="60" t="s">
        <v>17</v>
      </c>
      <c r="G74" s="60" t="s">
        <v>43</v>
      </c>
      <c r="H74" s="60" t="s">
        <v>20</v>
      </c>
      <c r="I74" s="60" t="s">
        <v>27</v>
      </c>
      <c r="J74" s="60" t="s">
        <v>82</v>
      </c>
      <c r="K74" s="60" t="s">
        <v>20</v>
      </c>
      <c r="L74" s="60" t="s">
        <v>22</v>
      </c>
      <c r="M74" s="61">
        <f>M75</f>
        <v>3854147.27</v>
      </c>
      <c r="N74" s="61">
        <f t="shared" si="20"/>
        <v>4172415.66</v>
      </c>
      <c r="O74" s="61">
        <f t="shared" si="20"/>
        <v>4306431.1399999997</v>
      </c>
    </row>
    <row r="75" spans="1:20" ht="23.25" customHeight="1" x14ac:dyDescent="0.25">
      <c r="A75" s="7"/>
      <c r="B75" s="63" t="s">
        <v>30</v>
      </c>
      <c r="C75" s="11"/>
      <c r="D75" s="11"/>
      <c r="E75" s="11"/>
      <c r="F75" s="60" t="s">
        <v>17</v>
      </c>
      <c r="G75" s="60" t="s">
        <v>43</v>
      </c>
      <c r="H75" s="60" t="s">
        <v>20</v>
      </c>
      <c r="I75" s="60" t="s">
        <v>27</v>
      </c>
      <c r="J75" s="60" t="s">
        <v>82</v>
      </c>
      <c r="K75" s="60" t="s">
        <v>20</v>
      </c>
      <c r="L75" s="60" t="s">
        <v>31</v>
      </c>
      <c r="M75" s="61">
        <v>3854147.27</v>
      </c>
      <c r="N75" s="61">
        <v>4172415.66</v>
      </c>
      <c r="O75" s="61">
        <v>4306431.1399999997</v>
      </c>
    </row>
    <row r="76" spans="1:20" ht="54.6" customHeight="1" x14ac:dyDescent="0.25">
      <c r="A76" s="7"/>
      <c r="B76" s="70" t="s">
        <v>83</v>
      </c>
      <c r="C76" s="11"/>
      <c r="D76" s="11"/>
      <c r="E76" s="11"/>
      <c r="F76" s="60" t="s">
        <v>17</v>
      </c>
      <c r="G76" s="60" t="s">
        <v>43</v>
      </c>
      <c r="H76" s="60" t="s">
        <v>20</v>
      </c>
      <c r="I76" s="60" t="s">
        <v>33</v>
      </c>
      <c r="J76" s="60" t="s">
        <v>84</v>
      </c>
      <c r="K76" s="60" t="s">
        <v>20</v>
      </c>
      <c r="L76" s="60" t="s">
        <v>22</v>
      </c>
      <c r="M76" s="61">
        <f>M77</f>
        <v>2645126</v>
      </c>
      <c r="N76" s="61">
        <f t="shared" ref="N76:O76" si="21">N77</f>
        <v>2555126</v>
      </c>
      <c r="O76" s="61">
        <f t="shared" si="21"/>
        <v>2555126</v>
      </c>
    </row>
    <row r="77" spans="1:20" ht="23.25" customHeight="1" x14ac:dyDescent="0.25">
      <c r="A77" s="7"/>
      <c r="B77" s="63" t="s">
        <v>30</v>
      </c>
      <c r="C77" s="11"/>
      <c r="D77" s="11"/>
      <c r="E77" s="11"/>
      <c r="F77" s="60" t="s">
        <v>17</v>
      </c>
      <c r="G77" s="60" t="s">
        <v>43</v>
      </c>
      <c r="H77" s="60" t="s">
        <v>20</v>
      </c>
      <c r="I77" s="60" t="s">
        <v>33</v>
      </c>
      <c r="J77" s="60" t="s">
        <v>84</v>
      </c>
      <c r="K77" s="60" t="s">
        <v>20</v>
      </c>
      <c r="L77" s="60" t="s">
        <v>31</v>
      </c>
      <c r="M77" s="61">
        <f>2555126+90000</f>
        <v>2645126</v>
      </c>
      <c r="N77" s="61">
        <v>2555126</v>
      </c>
      <c r="O77" s="61">
        <v>2555126</v>
      </c>
    </row>
    <row r="78" spans="1:20" ht="31.5" x14ac:dyDescent="0.25">
      <c r="A78" s="23">
        <v>2</v>
      </c>
      <c r="B78" s="71" t="s">
        <v>85</v>
      </c>
      <c r="C78" s="11"/>
      <c r="D78" s="11" t="s">
        <v>86</v>
      </c>
      <c r="E78" s="11" t="s">
        <v>17</v>
      </c>
      <c r="F78" s="31" t="s">
        <v>87</v>
      </c>
      <c r="G78" s="31" t="s">
        <v>19</v>
      </c>
      <c r="H78" s="31" t="s">
        <v>20</v>
      </c>
      <c r="I78" s="31" t="s">
        <v>20</v>
      </c>
      <c r="J78" s="31" t="s">
        <v>25</v>
      </c>
      <c r="K78" s="31" t="s">
        <v>20</v>
      </c>
      <c r="L78" s="31" t="s">
        <v>22</v>
      </c>
      <c r="M78" s="58">
        <f>M79+M94</f>
        <v>243006537</v>
      </c>
      <c r="N78" s="58">
        <f t="shared" ref="N78:O78" si="22">N79+N94</f>
        <v>240158801.94999999</v>
      </c>
      <c r="O78" s="58">
        <f t="shared" si="22"/>
        <v>240164649.95999998</v>
      </c>
      <c r="Q78" s="15"/>
      <c r="R78" s="15"/>
      <c r="S78" s="15"/>
      <c r="T78" s="15"/>
    </row>
    <row r="79" spans="1:20" ht="33.6" customHeight="1" x14ac:dyDescent="0.25">
      <c r="A79" s="7"/>
      <c r="B79" s="67" t="s">
        <v>88</v>
      </c>
      <c r="C79" s="10"/>
      <c r="D79" s="11" t="s">
        <v>86</v>
      </c>
      <c r="E79" s="11" t="s">
        <v>17</v>
      </c>
      <c r="F79" s="60" t="s">
        <v>87</v>
      </c>
      <c r="G79" s="60" t="s">
        <v>27</v>
      </c>
      <c r="H79" s="60" t="s">
        <v>20</v>
      </c>
      <c r="I79" s="60" t="s">
        <v>20</v>
      </c>
      <c r="J79" s="60" t="s">
        <v>21</v>
      </c>
      <c r="K79" s="60" t="s">
        <v>20</v>
      </c>
      <c r="L79" s="60" t="s">
        <v>22</v>
      </c>
      <c r="M79" s="61">
        <f>M80+M83+M86+M89</f>
        <v>238884844.97</v>
      </c>
      <c r="N79" s="61">
        <f t="shared" ref="N79:O79" si="23">N80+N83+N86+N89</f>
        <v>238870620.31999999</v>
      </c>
      <c r="O79" s="61">
        <f t="shared" si="23"/>
        <v>238870620.31999999</v>
      </c>
    </row>
    <row r="80" spans="1:20" ht="15.75" x14ac:dyDescent="0.25">
      <c r="A80" s="7"/>
      <c r="B80" s="21" t="s">
        <v>89</v>
      </c>
      <c r="C80" s="11"/>
      <c r="D80" s="11" t="s">
        <v>86</v>
      </c>
      <c r="E80" s="11" t="s">
        <v>17</v>
      </c>
      <c r="F80" s="60" t="s">
        <v>87</v>
      </c>
      <c r="G80" s="60" t="s">
        <v>27</v>
      </c>
      <c r="H80" s="60" t="s">
        <v>20</v>
      </c>
      <c r="I80" s="60" t="s">
        <v>27</v>
      </c>
      <c r="J80" s="60" t="s">
        <v>21</v>
      </c>
      <c r="K80" s="60" t="s">
        <v>20</v>
      </c>
      <c r="L80" s="60" t="s">
        <v>22</v>
      </c>
      <c r="M80" s="61">
        <f t="shared" ref="M80:O81" si="24">M81</f>
        <v>126247695.08</v>
      </c>
      <c r="N80" s="61">
        <f t="shared" si="24"/>
        <v>126247695.08</v>
      </c>
      <c r="O80" s="61">
        <f t="shared" si="24"/>
        <v>126247695.08</v>
      </c>
    </row>
    <row r="81" spans="1:15" ht="18.600000000000001" customHeight="1" x14ac:dyDescent="0.25">
      <c r="A81" s="7"/>
      <c r="B81" s="72" t="s">
        <v>90</v>
      </c>
      <c r="C81" s="11"/>
      <c r="D81" s="11"/>
      <c r="E81" s="11"/>
      <c r="F81" s="60" t="s">
        <v>91</v>
      </c>
      <c r="G81" s="60" t="s">
        <v>27</v>
      </c>
      <c r="H81" s="60" t="s">
        <v>20</v>
      </c>
      <c r="I81" s="60" t="s">
        <v>27</v>
      </c>
      <c r="J81" s="60" t="s">
        <v>92</v>
      </c>
      <c r="K81" s="60" t="s">
        <v>20</v>
      </c>
      <c r="L81" s="60" t="s">
        <v>22</v>
      </c>
      <c r="M81" s="61">
        <f t="shared" si="24"/>
        <v>126247695.08</v>
      </c>
      <c r="N81" s="61">
        <f t="shared" si="24"/>
        <v>126247695.08</v>
      </c>
      <c r="O81" s="61">
        <f t="shared" si="24"/>
        <v>126247695.08</v>
      </c>
    </row>
    <row r="82" spans="1:15" ht="19.5" customHeight="1" x14ac:dyDescent="0.25">
      <c r="A82" s="7"/>
      <c r="B82" s="63" t="s">
        <v>30</v>
      </c>
      <c r="C82" s="11"/>
      <c r="D82" s="11"/>
      <c r="E82" s="11"/>
      <c r="F82" s="60" t="s">
        <v>91</v>
      </c>
      <c r="G82" s="60" t="s">
        <v>27</v>
      </c>
      <c r="H82" s="60" t="s">
        <v>20</v>
      </c>
      <c r="I82" s="60" t="s">
        <v>27</v>
      </c>
      <c r="J82" s="60" t="s">
        <v>92</v>
      </c>
      <c r="K82" s="60" t="s">
        <v>20</v>
      </c>
      <c r="L82" s="60" t="s">
        <v>31</v>
      </c>
      <c r="M82" s="61">
        <v>126247695.08</v>
      </c>
      <c r="N82" s="61">
        <v>126247695.08</v>
      </c>
      <c r="O82" s="61">
        <v>126247695.08</v>
      </c>
    </row>
    <row r="83" spans="1:15" ht="17.45" customHeight="1" x14ac:dyDescent="0.25">
      <c r="A83" s="7"/>
      <c r="B83" s="21" t="s">
        <v>93</v>
      </c>
      <c r="C83" s="16"/>
      <c r="D83" s="16"/>
      <c r="E83" s="16"/>
      <c r="F83" s="60" t="s">
        <v>87</v>
      </c>
      <c r="G83" s="60" t="s">
        <v>27</v>
      </c>
      <c r="H83" s="60" t="s">
        <v>20</v>
      </c>
      <c r="I83" s="60" t="s">
        <v>33</v>
      </c>
      <c r="J83" s="60" t="s">
        <v>21</v>
      </c>
      <c r="K83" s="60" t="s">
        <v>20</v>
      </c>
      <c r="L83" s="60" t="s">
        <v>22</v>
      </c>
      <c r="M83" s="61">
        <f t="shared" ref="M83:O84" si="25">M84</f>
        <v>60382814.560000002</v>
      </c>
      <c r="N83" s="61">
        <f t="shared" si="25"/>
        <v>60382814.560000002</v>
      </c>
      <c r="O83" s="61">
        <f t="shared" si="25"/>
        <v>60382814.560000002</v>
      </c>
    </row>
    <row r="84" spans="1:15" ht="34.9" customHeight="1" x14ac:dyDescent="0.25">
      <c r="A84" s="7"/>
      <c r="B84" s="62" t="s">
        <v>28</v>
      </c>
      <c r="C84" s="16"/>
      <c r="D84" s="16"/>
      <c r="E84" s="16"/>
      <c r="F84" s="60" t="s">
        <v>91</v>
      </c>
      <c r="G84" s="60" t="s">
        <v>27</v>
      </c>
      <c r="H84" s="60" t="s">
        <v>20</v>
      </c>
      <c r="I84" s="60" t="s">
        <v>33</v>
      </c>
      <c r="J84" s="60" t="s">
        <v>29</v>
      </c>
      <c r="K84" s="60" t="s">
        <v>20</v>
      </c>
      <c r="L84" s="60" t="s">
        <v>22</v>
      </c>
      <c r="M84" s="61">
        <f t="shared" si="25"/>
        <v>60382814.560000002</v>
      </c>
      <c r="N84" s="61">
        <f t="shared" si="25"/>
        <v>60382814.560000002</v>
      </c>
      <c r="O84" s="61">
        <f t="shared" si="25"/>
        <v>60382814.560000002</v>
      </c>
    </row>
    <row r="85" spans="1:15" ht="15.75" x14ac:dyDescent="0.25">
      <c r="A85" s="7"/>
      <c r="B85" s="63" t="s">
        <v>30</v>
      </c>
      <c r="C85" s="16"/>
      <c r="D85" s="16"/>
      <c r="E85" s="16"/>
      <c r="F85" s="60" t="s">
        <v>91</v>
      </c>
      <c r="G85" s="60" t="s">
        <v>27</v>
      </c>
      <c r="H85" s="60" t="s">
        <v>20</v>
      </c>
      <c r="I85" s="60" t="s">
        <v>33</v>
      </c>
      <c r="J85" s="60" t="s">
        <v>29</v>
      </c>
      <c r="K85" s="60" t="s">
        <v>20</v>
      </c>
      <c r="L85" s="60" t="s">
        <v>31</v>
      </c>
      <c r="M85" s="61">
        <v>60382814.560000002</v>
      </c>
      <c r="N85" s="61">
        <v>60382814.560000002</v>
      </c>
      <c r="O85" s="61">
        <v>60382814.560000002</v>
      </c>
    </row>
    <row r="86" spans="1:15" ht="15.75" x14ac:dyDescent="0.25">
      <c r="A86" s="7"/>
      <c r="B86" s="73" t="s">
        <v>94</v>
      </c>
      <c r="C86" s="16"/>
      <c r="D86" s="16"/>
      <c r="E86" s="16"/>
      <c r="F86" s="60" t="s">
        <v>87</v>
      </c>
      <c r="G86" s="60" t="s">
        <v>27</v>
      </c>
      <c r="H86" s="60" t="s">
        <v>20</v>
      </c>
      <c r="I86" s="60" t="s">
        <v>37</v>
      </c>
      <c r="J86" s="60" t="s">
        <v>21</v>
      </c>
      <c r="K86" s="60" t="s">
        <v>20</v>
      </c>
      <c r="L86" s="60" t="s">
        <v>22</v>
      </c>
      <c r="M86" s="61">
        <f t="shared" ref="M86:O87" si="26">M87</f>
        <v>51640110.68</v>
      </c>
      <c r="N86" s="61">
        <f t="shared" si="26"/>
        <v>51640110.68</v>
      </c>
      <c r="O86" s="61">
        <f t="shared" si="26"/>
        <v>51640110.68</v>
      </c>
    </row>
    <row r="87" spans="1:15" ht="27" customHeight="1" x14ac:dyDescent="0.25">
      <c r="A87" s="7"/>
      <c r="B87" s="72" t="s">
        <v>95</v>
      </c>
      <c r="C87" s="16"/>
      <c r="D87" s="16"/>
      <c r="E87" s="16"/>
      <c r="F87" s="60" t="s">
        <v>91</v>
      </c>
      <c r="G87" s="60" t="s">
        <v>27</v>
      </c>
      <c r="H87" s="60" t="s">
        <v>20</v>
      </c>
      <c r="I87" s="60" t="s">
        <v>37</v>
      </c>
      <c r="J87" s="60" t="s">
        <v>96</v>
      </c>
      <c r="K87" s="60" t="s">
        <v>20</v>
      </c>
      <c r="L87" s="60" t="s">
        <v>22</v>
      </c>
      <c r="M87" s="61">
        <f t="shared" si="26"/>
        <v>51640110.68</v>
      </c>
      <c r="N87" s="61">
        <f t="shared" si="26"/>
        <v>51640110.68</v>
      </c>
      <c r="O87" s="61">
        <f t="shared" si="26"/>
        <v>51640110.68</v>
      </c>
    </row>
    <row r="88" spans="1:15" ht="15.75" x14ac:dyDescent="0.25">
      <c r="A88" s="7"/>
      <c r="B88" s="63" t="s">
        <v>30</v>
      </c>
      <c r="C88" s="16"/>
      <c r="D88" s="16"/>
      <c r="E88" s="16"/>
      <c r="F88" s="60" t="s">
        <v>91</v>
      </c>
      <c r="G88" s="60" t="s">
        <v>27</v>
      </c>
      <c r="H88" s="60" t="s">
        <v>20</v>
      </c>
      <c r="I88" s="60" t="s">
        <v>37</v>
      </c>
      <c r="J88" s="60" t="s">
        <v>96</v>
      </c>
      <c r="K88" s="60" t="s">
        <v>20</v>
      </c>
      <c r="L88" s="60" t="s">
        <v>31</v>
      </c>
      <c r="M88" s="61">
        <v>51640110.68</v>
      </c>
      <c r="N88" s="61">
        <v>51640110.68</v>
      </c>
      <c r="O88" s="61">
        <v>51640110.68</v>
      </c>
    </row>
    <row r="89" spans="1:15" ht="31.5" x14ac:dyDescent="0.25">
      <c r="A89" s="7"/>
      <c r="B89" s="63" t="s">
        <v>97</v>
      </c>
      <c r="C89" s="16"/>
      <c r="D89" s="16"/>
      <c r="E89" s="16"/>
      <c r="F89" s="60" t="s">
        <v>91</v>
      </c>
      <c r="G89" s="60" t="s">
        <v>27</v>
      </c>
      <c r="H89" s="60" t="s">
        <v>20</v>
      </c>
      <c r="I89" s="60" t="s">
        <v>40</v>
      </c>
      <c r="J89" s="60" t="s">
        <v>21</v>
      </c>
      <c r="K89" s="60" t="s">
        <v>20</v>
      </c>
      <c r="L89" s="60" t="s">
        <v>22</v>
      </c>
      <c r="M89" s="61">
        <f>M90+M92</f>
        <v>614224.65</v>
      </c>
      <c r="N89" s="61">
        <f t="shared" ref="N89:O89" si="27">N90+N92</f>
        <v>600000</v>
      </c>
      <c r="O89" s="61">
        <f t="shared" si="27"/>
        <v>600000</v>
      </c>
    </row>
    <row r="90" spans="1:15" ht="63" x14ac:dyDescent="0.25">
      <c r="A90" s="7"/>
      <c r="B90" s="72" t="s">
        <v>63</v>
      </c>
      <c r="C90" s="16"/>
      <c r="D90" s="16"/>
      <c r="E90" s="16"/>
      <c r="F90" s="60" t="s">
        <v>91</v>
      </c>
      <c r="G90" s="60" t="s">
        <v>27</v>
      </c>
      <c r="H90" s="60" t="s">
        <v>20</v>
      </c>
      <c r="I90" s="60" t="s">
        <v>40</v>
      </c>
      <c r="J90" s="60" t="s">
        <v>64</v>
      </c>
      <c r="K90" s="60" t="s">
        <v>20</v>
      </c>
      <c r="L90" s="60" t="s">
        <v>22</v>
      </c>
      <c r="M90" s="61">
        <f>M91</f>
        <v>600000</v>
      </c>
      <c r="N90" s="61">
        <f t="shared" ref="N90:O90" si="28">N91</f>
        <v>600000</v>
      </c>
      <c r="O90" s="61">
        <f t="shared" si="28"/>
        <v>600000</v>
      </c>
    </row>
    <row r="91" spans="1:15" ht="15.75" x14ac:dyDescent="0.25">
      <c r="A91" s="7"/>
      <c r="B91" s="63" t="s">
        <v>30</v>
      </c>
      <c r="C91" s="16"/>
      <c r="D91" s="16"/>
      <c r="E91" s="16"/>
      <c r="F91" s="60" t="s">
        <v>91</v>
      </c>
      <c r="G91" s="60" t="s">
        <v>27</v>
      </c>
      <c r="H91" s="60" t="s">
        <v>20</v>
      </c>
      <c r="I91" s="60" t="s">
        <v>40</v>
      </c>
      <c r="J91" s="60" t="s">
        <v>64</v>
      </c>
      <c r="K91" s="60" t="s">
        <v>20</v>
      </c>
      <c r="L91" s="60" t="s">
        <v>31</v>
      </c>
      <c r="M91" s="61">
        <v>600000</v>
      </c>
      <c r="N91" s="61">
        <v>600000</v>
      </c>
      <c r="O91" s="61">
        <v>600000</v>
      </c>
    </row>
    <row r="92" spans="1:15" ht="86.45" customHeight="1" x14ac:dyDescent="0.25">
      <c r="A92" s="7"/>
      <c r="B92" s="73" t="s">
        <v>98</v>
      </c>
      <c r="C92" s="16"/>
      <c r="D92" s="16"/>
      <c r="E92" s="16"/>
      <c r="F92" s="60" t="s">
        <v>91</v>
      </c>
      <c r="G92" s="60" t="s">
        <v>27</v>
      </c>
      <c r="H92" s="60" t="s">
        <v>20</v>
      </c>
      <c r="I92" s="60" t="s">
        <v>40</v>
      </c>
      <c r="J92" s="60" t="s">
        <v>99</v>
      </c>
      <c r="K92" s="60" t="s">
        <v>20</v>
      </c>
      <c r="L92" s="60" t="s">
        <v>22</v>
      </c>
      <c r="M92" s="61">
        <f>M93</f>
        <v>14224.65</v>
      </c>
      <c r="N92" s="61">
        <f t="shared" ref="N92:O92" si="29">N93</f>
        <v>0</v>
      </c>
      <c r="O92" s="61">
        <f t="shared" si="29"/>
        <v>0</v>
      </c>
    </row>
    <row r="93" spans="1:15" ht="15.75" x14ac:dyDescent="0.25">
      <c r="A93" s="7"/>
      <c r="B93" s="63" t="s">
        <v>30</v>
      </c>
      <c r="C93" s="16"/>
      <c r="D93" s="16"/>
      <c r="E93" s="16"/>
      <c r="F93" s="60" t="s">
        <v>91</v>
      </c>
      <c r="G93" s="60" t="s">
        <v>27</v>
      </c>
      <c r="H93" s="60" t="s">
        <v>20</v>
      </c>
      <c r="I93" s="60" t="s">
        <v>40</v>
      </c>
      <c r="J93" s="60" t="s">
        <v>99</v>
      </c>
      <c r="K93" s="60" t="s">
        <v>20</v>
      </c>
      <c r="L93" s="60" t="s">
        <v>31</v>
      </c>
      <c r="M93" s="61">
        <f>14380.41-155.76</f>
        <v>14224.65</v>
      </c>
      <c r="N93" s="61">
        <v>0</v>
      </c>
      <c r="O93" s="61">
        <v>0</v>
      </c>
    </row>
    <row r="94" spans="1:15" ht="54" customHeight="1" x14ac:dyDescent="0.25">
      <c r="A94" s="7"/>
      <c r="B94" s="59" t="s">
        <v>100</v>
      </c>
      <c r="C94" s="10"/>
      <c r="D94" s="11"/>
      <c r="E94" s="11"/>
      <c r="F94" s="60" t="s">
        <v>87</v>
      </c>
      <c r="G94" s="60" t="s">
        <v>33</v>
      </c>
      <c r="H94" s="60" t="s">
        <v>20</v>
      </c>
      <c r="I94" s="60" t="s">
        <v>20</v>
      </c>
      <c r="J94" s="60" t="s">
        <v>21</v>
      </c>
      <c r="K94" s="60" t="s">
        <v>20</v>
      </c>
      <c r="L94" s="60" t="s">
        <v>22</v>
      </c>
      <c r="M94" s="61">
        <f>M95+M98+M101+M105+M108+M111+M114+M116</f>
        <v>4121692.0300000003</v>
      </c>
      <c r="N94" s="61">
        <f t="shared" ref="N94:O94" si="30">N95+N98+N101+N105+N108</f>
        <v>1288181.6300000001</v>
      </c>
      <c r="O94" s="61">
        <f t="shared" si="30"/>
        <v>1294029.6400000001</v>
      </c>
    </row>
    <row r="95" spans="1:15" ht="35.450000000000003" customHeight="1" x14ac:dyDescent="0.25">
      <c r="A95" s="7"/>
      <c r="B95" s="21" t="s">
        <v>101</v>
      </c>
      <c r="C95" s="11"/>
      <c r="D95" s="11" t="s">
        <v>86</v>
      </c>
      <c r="E95" s="11" t="s">
        <v>17</v>
      </c>
      <c r="F95" s="60" t="s">
        <v>87</v>
      </c>
      <c r="G95" s="60" t="s">
        <v>33</v>
      </c>
      <c r="H95" s="60" t="s">
        <v>20</v>
      </c>
      <c r="I95" s="60" t="s">
        <v>33</v>
      </c>
      <c r="J95" s="60" t="s">
        <v>21</v>
      </c>
      <c r="K95" s="60" t="s">
        <v>20</v>
      </c>
      <c r="L95" s="60" t="s">
        <v>22</v>
      </c>
      <c r="M95" s="61">
        <f>M96</f>
        <v>100000</v>
      </c>
      <c r="N95" s="61">
        <f t="shared" ref="N95:O95" si="31">N96</f>
        <v>100000</v>
      </c>
      <c r="O95" s="61">
        <f t="shared" si="31"/>
        <v>100000</v>
      </c>
    </row>
    <row r="96" spans="1:15" ht="21" customHeight="1" x14ac:dyDescent="0.25">
      <c r="A96" s="7"/>
      <c r="B96" s="69" t="s">
        <v>102</v>
      </c>
      <c r="C96" s="11"/>
      <c r="D96" s="11"/>
      <c r="E96" s="11"/>
      <c r="F96" s="60" t="s">
        <v>91</v>
      </c>
      <c r="G96" s="60" t="s">
        <v>33</v>
      </c>
      <c r="H96" s="60" t="s">
        <v>20</v>
      </c>
      <c r="I96" s="60" t="s">
        <v>33</v>
      </c>
      <c r="J96" s="60" t="s">
        <v>103</v>
      </c>
      <c r="K96" s="60" t="s">
        <v>20</v>
      </c>
      <c r="L96" s="60" t="s">
        <v>22</v>
      </c>
      <c r="M96" s="61">
        <f>M97</f>
        <v>100000</v>
      </c>
      <c r="N96" s="61">
        <f>N97</f>
        <v>100000</v>
      </c>
      <c r="O96" s="61">
        <f>O97</f>
        <v>100000</v>
      </c>
    </row>
    <row r="97" spans="1:15" ht="15.75" x14ac:dyDescent="0.25">
      <c r="A97" s="7"/>
      <c r="B97" s="63" t="s">
        <v>30</v>
      </c>
      <c r="C97" s="11"/>
      <c r="D97" s="11"/>
      <c r="E97" s="11"/>
      <c r="F97" s="60" t="s">
        <v>91</v>
      </c>
      <c r="G97" s="60" t="s">
        <v>33</v>
      </c>
      <c r="H97" s="60" t="s">
        <v>20</v>
      </c>
      <c r="I97" s="60" t="s">
        <v>33</v>
      </c>
      <c r="J97" s="60" t="s">
        <v>103</v>
      </c>
      <c r="K97" s="60" t="s">
        <v>20</v>
      </c>
      <c r="L97" s="60" t="s">
        <v>31</v>
      </c>
      <c r="M97" s="61">
        <v>100000</v>
      </c>
      <c r="N97" s="61">
        <v>100000</v>
      </c>
      <c r="O97" s="61">
        <v>100000</v>
      </c>
    </row>
    <row r="98" spans="1:15" ht="31.5" x14ac:dyDescent="0.25">
      <c r="A98" s="17"/>
      <c r="B98" s="63" t="s">
        <v>104</v>
      </c>
      <c r="C98" s="19"/>
      <c r="D98" s="20"/>
      <c r="E98" s="20"/>
      <c r="F98" s="74" t="s">
        <v>87</v>
      </c>
      <c r="G98" s="74" t="s">
        <v>33</v>
      </c>
      <c r="H98" s="74" t="s">
        <v>20</v>
      </c>
      <c r="I98" s="74" t="s">
        <v>40</v>
      </c>
      <c r="J98" s="60" t="s">
        <v>21</v>
      </c>
      <c r="K98" s="60" t="s">
        <v>20</v>
      </c>
      <c r="L98" s="74" t="s">
        <v>22</v>
      </c>
      <c r="M98" s="75">
        <f t="shared" ref="M98:O99" si="32">M99</f>
        <v>388607.89999999997</v>
      </c>
      <c r="N98" s="75">
        <f t="shared" si="32"/>
        <v>393636.82999999996</v>
      </c>
      <c r="O98" s="75">
        <f t="shared" si="32"/>
        <v>399484.84</v>
      </c>
    </row>
    <row r="99" spans="1:15" s="18" customFormat="1" ht="31.5" x14ac:dyDescent="0.25">
      <c r="A99" s="7"/>
      <c r="B99" s="110" t="s">
        <v>105</v>
      </c>
      <c r="C99" s="10"/>
      <c r="D99" s="11"/>
      <c r="E99" s="11"/>
      <c r="F99" s="74" t="s">
        <v>87</v>
      </c>
      <c r="G99" s="74" t="s">
        <v>33</v>
      </c>
      <c r="H99" s="74" t="s">
        <v>20</v>
      </c>
      <c r="I99" s="74" t="s">
        <v>40</v>
      </c>
      <c r="J99" s="60" t="s">
        <v>106</v>
      </c>
      <c r="K99" s="60" t="s">
        <v>51</v>
      </c>
      <c r="L99" s="60" t="s">
        <v>22</v>
      </c>
      <c r="M99" s="61">
        <f t="shared" si="32"/>
        <v>388607.89999999997</v>
      </c>
      <c r="N99" s="61">
        <f t="shared" si="32"/>
        <v>393636.82999999996</v>
      </c>
      <c r="O99" s="61">
        <f t="shared" si="32"/>
        <v>399484.84</v>
      </c>
    </row>
    <row r="100" spans="1:15" s="18" customFormat="1" ht="15.75" x14ac:dyDescent="0.25">
      <c r="A100" s="7"/>
      <c r="B100" s="63" t="s">
        <v>30</v>
      </c>
      <c r="C100" s="10"/>
      <c r="D100" s="11"/>
      <c r="E100" s="11"/>
      <c r="F100" s="74" t="s">
        <v>87</v>
      </c>
      <c r="G100" s="74" t="s">
        <v>33</v>
      </c>
      <c r="H100" s="74" t="s">
        <v>20</v>
      </c>
      <c r="I100" s="74" t="s">
        <v>40</v>
      </c>
      <c r="J100" s="60" t="s">
        <v>106</v>
      </c>
      <c r="K100" s="60" t="s">
        <v>51</v>
      </c>
      <c r="L100" s="60" t="s">
        <v>31</v>
      </c>
      <c r="M100" s="61">
        <f>371430.75+15969.18+1207.97</f>
        <v>388607.89999999997</v>
      </c>
      <c r="N100" s="61">
        <f>376745.19+15709.23+1182.41</f>
        <v>393636.82999999996</v>
      </c>
      <c r="O100" s="61">
        <f>371520.9+27963.94</f>
        <v>399484.84</v>
      </c>
    </row>
    <row r="101" spans="1:15" ht="37.9" customHeight="1" x14ac:dyDescent="0.25">
      <c r="A101" s="17"/>
      <c r="B101" s="21" t="s">
        <v>107</v>
      </c>
      <c r="C101" s="19"/>
      <c r="D101" s="20"/>
      <c r="E101" s="20"/>
      <c r="F101" s="60" t="s">
        <v>87</v>
      </c>
      <c r="G101" s="60" t="s">
        <v>33</v>
      </c>
      <c r="H101" s="74" t="s">
        <v>20</v>
      </c>
      <c r="I101" s="74" t="s">
        <v>47</v>
      </c>
      <c r="J101" s="60" t="s">
        <v>21</v>
      </c>
      <c r="K101" s="60" t="s">
        <v>20</v>
      </c>
      <c r="L101" s="74" t="s">
        <v>22</v>
      </c>
      <c r="M101" s="75">
        <f>M102</f>
        <v>740000</v>
      </c>
      <c r="N101" s="75">
        <f t="shared" ref="N101:O101" si="33">N102</f>
        <v>740000</v>
      </c>
      <c r="O101" s="75">
        <f t="shared" si="33"/>
        <v>740000</v>
      </c>
    </row>
    <row r="102" spans="1:15" ht="24.6" customHeight="1" x14ac:dyDescent="0.25">
      <c r="A102" s="17"/>
      <c r="B102" s="69" t="s">
        <v>102</v>
      </c>
      <c r="C102" s="19"/>
      <c r="D102" s="20"/>
      <c r="E102" s="20"/>
      <c r="F102" s="60" t="s">
        <v>87</v>
      </c>
      <c r="G102" s="60" t="s">
        <v>33</v>
      </c>
      <c r="H102" s="74" t="s">
        <v>20</v>
      </c>
      <c r="I102" s="74" t="s">
        <v>47</v>
      </c>
      <c r="J102" s="60" t="s">
        <v>103</v>
      </c>
      <c r="K102" s="60" t="s">
        <v>20</v>
      </c>
      <c r="L102" s="74" t="s">
        <v>22</v>
      </c>
      <c r="M102" s="75">
        <f>M104+M103</f>
        <v>740000</v>
      </c>
      <c r="N102" s="75">
        <f t="shared" ref="N102:O102" si="34">N104+N103</f>
        <v>740000</v>
      </c>
      <c r="O102" s="75">
        <f t="shared" si="34"/>
        <v>740000</v>
      </c>
    </row>
    <row r="103" spans="1:15" ht="24.6" customHeight="1" x14ac:dyDescent="0.25">
      <c r="A103" s="17"/>
      <c r="B103" s="21" t="s">
        <v>69</v>
      </c>
      <c r="C103" s="19"/>
      <c r="D103" s="20"/>
      <c r="E103" s="20"/>
      <c r="F103" s="60" t="s">
        <v>87</v>
      </c>
      <c r="G103" s="60" t="s">
        <v>33</v>
      </c>
      <c r="H103" s="74" t="s">
        <v>20</v>
      </c>
      <c r="I103" s="74" t="s">
        <v>47</v>
      </c>
      <c r="J103" s="60" t="s">
        <v>103</v>
      </c>
      <c r="K103" s="60" t="s">
        <v>20</v>
      </c>
      <c r="L103" s="74" t="s">
        <v>70</v>
      </c>
      <c r="M103" s="75">
        <v>320000</v>
      </c>
      <c r="N103" s="75">
        <v>320000</v>
      </c>
      <c r="O103" s="75">
        <v>320000</v>
      </c>
    </row>
    <row r="104" spans="1:15" ht="24.6" customHeight="1" x14ac:dyDescent="0.25">
      <c r="A104" s="17"/>
      <c r="B104" s="21" t="s">
        <v>30</v>
      </c>
      <c r="C104" s="19"/>
      <c r="D104" s="20"/>
      <c r="E104" s="20"/>
      <c r="F104" s="60" t="s">
        <v>87</v>
      </c>
      <c r="G104" s="60" t="s">
        <v>33</v>
      </c>
      <c r="H104" s="74" t="s">
        <v>20</v>
      </c>
      <c r="I104" s="74" t="s">
        <v>47</v>
      </c>
      <c r="J104" s="60" t="s">
        <v>103</v>
      </c>
      <c r="K104" s="60" t="s">
        <v>20</v>
      </c>
      <c r="L104" s="74" t="s">
        <v>31</v>
      </c>
      <c r="M104" s="75">
        <v>420000</v>
      </c>
      <c r="N104" s="75">
        <v>420000</v>
      </c>
      <c r="O104" s="75">
        <v>420000</v>
      </c>
    </row>
    <row r="105" spans="1:15" s="18" customFormat="1" ht="35.450000000000003" customHeight="1" x14ac:dyDescent="0.25">
      <c r="A105" s="17"/>
      <c r="B105" s="65" t="s">
        <v>108</v>
      </c>
      <c r="C105" s="19"/>
      <c r="D105" s="20"/>
      <c r="E105" s="20"/>
      <c r="F105" s="74" t="s">
        <v>87</v>
      </c>
      <c r="G105" s="74" t="s">
        <v>33</v>
      </c>
      <c r="H105" s="74" t="s">
        <v>37</v>
      </c>
      <c r="I105" s="74" t="s">
        <v>244</v>
      </c>
      <c r="J105" s="74" t="s">
        <v>106</v>
      </c>
      <c r="K105" s="60" t="s">
        <v>47</v>
      </c>
      <c r="L105" s="74" t="s">
        <v>22</v>
      </c>
      <c r="M105" s="75">
        <f>M106</f>
        <v>124904.35</v>
      </c>
      <c r="N105" s="75">
        <f t="shared" ref="N105:O106" si="35">N106</f>
        <v>12544.8</v>
      </c>
      <c r="O105" s="75">
        <f t="shared" si="35"/>
        <v>12544.8</v>
      </c>
    </row>
    <row r="106" spans="1:15" ht="15.75" x14ac:dyDescent="0.25">
      <c r="A106" s="17"/>
      <c r="B106" s="69" t="s">
        <v>102</v>
      </c>
      <c r="C106" s="19"/>
      <c r="D106" s="20"/>
      <c r="E106" s="20"/>
      <c r="F106" s="74" t="s">
        <v>87</v>
      </c>
      <c r="G106" s="74" t="s">
        <v>33</v>
      </c>
      <c r="H106" s="74" t="s">
        <v>37</v>
      </c>
      <c r="I106" s="74" t="s">
        <v>244</v>
      </c>
      <c r="J106" s="74" t="s">
        <v>106</v>
      </c>
      <c r="K106" s="60" t="s">
        <v>47</v>
      </c>
      <c r="L106" s="74" t="s">
        <v>22</v>
      </c>
      <c r="M106" s="75">
        <f>M107</f>
        <v>124904.35</v>
      </c>
      <c r="N106" s="75">
        <f t="shared" si="35"/>
        <v>12544.8</v>
      </c>
      <c r="O106" s="75">
        <f t="shared" si="35"/>
        <v>12544.8</v>
      </c>
    </row>
    <row r="107" spans="1:15" s="18" customFormat="1" ht="15.75" x14ac:dyDescent="0.25">
      <c r="A107" s="7"/>
      <c r="B107" s="21" t="s">
        <v>30</v>
      </c>
      <c r="C107" s="10"/>
      <c r="D107" s="11"/>
      <c r="E107" s="11"/>
      <c r="F107" s="74" t="s">
        <v>87</v>
      </c>
      <c r="G107" s="74" t="s">
        <v>33</v>
      </c>
      <c r="H107" s="74" t="s">
        <v>37</v>
      </c>
      <c r="I107" s="74" t="s">
        <v>244</v>
      </c>
      <c r="J107" s="74" t="s">
        <v>106</v>
      </c>
      <c r="K107" s="60" t="s">
        <v>47</v>
      </c>
      <c r="L107" s="74" t="s">
        <v>31</v>
      </c>
      <c r="M107" s="61">
        <f>12544.8+112359.55</f>
        <v>124904.35</v>
      </c>
      <c r="N107" s="61">
        <v>12544.8</v>
      </c>
      <c r="O107" s="61">
        <v>12544.8</v>
      </c>
    </row>
    <row r="108" spans="1:15" ht="31.5" x14ac:dyDescent="0.25">
      <c r="A108" s="17"/>
      <c r="B108" s="63" t="s">
        <v>110</v>
      </c>
      <c r="C108" s="19"/>
      <c r="D108" s="20"/>
      <c r="E108" s="20"/>
      <c r="F108" s="74" t="s">
        <v>87</v>
      </c>
      <c r="G108" s="74" t="s">
        <v>33</v>
      </c>
      <c r="H108" s="74" t="s">
        <v>20</v>
      </c>
      <c r="I108" s="74" t="s">
        <v>51</v>
      </c>
      <c r="J108" s="60" t="s">
        <v>21</v>
      </c>
      <c r="K108" s="60" t="s">
        <v>20</v>
      </c>
      <c r="L108" s="74" t="s">
        <v>22</v>
      </c>
      <c r="M108" s="75">
        <f>M109</f>
        <v>42000</v>
      </c>
      <c r="N108" s="75">
        <f t="shared" ref="N108:O109" si="36">N109</f>
        <v>42000</v>
      </c>
      <c r="O108" s="75">
        <f t="shared" si="36"/>
        <v>42000</v>
      </c>
    </row>
    <row r="109" spans="1:15" ht="15.75" x14ac:dyDescent="0.25">
      <c r="A109" s="17"/>
      <c r="B109" s="69" t="s">
        <v>102</v>
      </c>
      <c r="C109" s="10"/>
      <c r="D109" s="11"/>
      <c r="E109" s="11"/>
      <c r="F109" s="74" t="s">
        <v>87</v>
      </c>
      <c r="G109" s="74" t="s">
        <v>33</v>
      </c>
      <c r="H109" s="74" t="s">
        <v>20</v>
      </c>
      <c r="I109" s="74" t="s">
        <v>51</v>
      </c>
      <c r="J109" s="60" t="s">
        <v>103</v>
      </c>
      <c r="K109" s="60" t="s">
        <v>20</v>
      </c>
      <c r="L109" s="60" t="s">
        <v>22</v>
      </c>
      <c r="M109" s="75">
        <f>M110</f>
        <v>42000</v>
      </c>
      <c r="N109" s="75">
        <f t="shared" si="36"/>
        <v>42000</v>
      </c>
      <c r="O109" s="75">
        <f t="shared" si="36"/>
        <v>42000</v>
      </c>
    </row>
    <row r="110" spans="1:15" s="18" customFormat="1" ht="15.75" x14ac:dyDescent="0.25">
      <c r="A110" s="7"/>
      <c r="B110" s="21" t="s">
        <v>30</v>
      </c>
      <c r="C110" s="10"/>
      <c r="D110" s="11"/>
      <c r="E110" s="11"/>
      <c r="F110" s="74" t="s">
        <v>87</v>
      </c>
      <c r="G110" s="74" t="s">
        <v>33</v>
      </c>
      <c r="H110" s="74" t="s">
        <v>20</v>
      </c>
      <c r="I110" s="74" t="s">
        <v>51</v>
      </c>
      <c r="J110" s="60" t="s">
        <v>103</v>
      </c>
      <c r="K110" s="60" t="s">
        <v>20</v>
      </c>
      <c r="L110" s="60" t="s">
        <v>31</v>
      </c>
      <c r="M110" s="61">
        <v>42000</v>
      </c>
      <c r="N110" s="61">
        <v>42000</v>
      </c>
      <c r="O110" s="61">
        <v>42000</v>
      </c>
    </row>
    <row r="111" spans="1:15" s="18" customFormat="1" ht="15.75" x14ac:dyDescent="0.25">
      <c r="A111" s="114"/>
      <c r="B111" s="21" t="s">
        <v>315</v>
      </c>
      <c r="C111" s="10"/>
      <c r="D111" s="11"/>
      <c r="E111" s="11"/>
      <c r="F111" s="109" t="s">
        <v>91</v>
      </c>
      <c r="G111" s="109" t="s">
        <v>33</v>
      </c>
      <c r="H111" s="74">
        <v>3</v>
      </c>
      <c r="I111" s="109" t="s">
        <v>244</v>
      </c>
      <c r="J111" s="109" t="s">
        <v>106</v>
      </c>
      <c r="K111" s="109" t="s">
        <v>40</v>
      </c>
      <c r="L111" s="109" t="s">
        <v>22</v>
      </c>
      <c r="M111" s="61">
        <f>M112</f>
        <v>56179.78</v>
      </c>
      <c r="N111" s="61"/>
      <c r="O111" s="61"/>
    </row>
    <row r="112" spans="1:15" s="18" customFormat="1" ht="31.5" x14ac:dyDescent="0.25">
      <c r="A112" s="114"/>
      <c r="B112" s="21" t="s">
        <v>316</v>
      </c>
      <c r="C112" s="10"/>
      <c r="D112" s="11"/>
      <c r="E112" s="11"/>
      <c r="F112" s="109" t="s">
        <v>91</v>
      </c>
      <c r="G112" s="109" t="s">
        <v>33</v>
      </c>
      <c r="H112" s="74">
        <v>3</v>
      </c>
      <c r="I112" s="109" t="s">
        <v>244</v>
      </c>
      <c r="J112" s="109" t="s">
        <v>106</v>
      </c>
      <c r="K112" s="109" t="s">
        <v>40</v>
      </c>
      <c r="L112" s="109" t="s">
        <v>22</v>
      </c>
      <c r="M112" s="61">
        <f>M113</f>
        <v>56179.78</v>
      </c>
      <c r="N112" s="61"/>
      <c r="O112" s="61"/>
    </row>
    <row r="113" spans="1:15" s="18" customFormat="1" ht="15.75" x14ac:dyDescent="0.25">
      <c r="A113" s="114"/>
      <c r="B113" s="21" t="s">
        <v>30</v>
      </c>
      <c r="C113" s="10"/>
      <c r="D113" s="11"/>
      <c r="E113" s="11"/>
      <c r="F113" s="109" t="s">
        <v>91</v>
      </c>
      <c r="G113" s="109" t="s">
        <v>33</v>
      </c>
      <c r="H113" s="74">
        <v>3</v>
      </c>
      <c r="I113" s="109" t="s">
        <v>244</v>
      </c>
      <c r="J113" s="109" t="s">
        <v>106</v>
      </c>
      <c r="K113" s="109" t="s">
        <v>40</v>
      </c>
      <c r="L113" s="109" t="s">
        <v>31</v>
      </c>
      <c r="M113" s="61">
        <v>56179.78</v>
      </c>
      <c r="N113" s="61"/>
      <c r="O113" s="61"/>
    </row>
    <row r="114" spans="1:15" s="18" customFormat="1" ht="31.5" x14ac:dyDescent="0.25">
      <c r="A114" s="114"/>
      <c r="B114" s="66" t="s">
        <v>317</v>
      </c>
      <c r="C114" s="10"/>
      <c r="D114" s="11"/>
      <c r="E114" s="11"/>
      <c r="F114" s="74" t="s">
        <v>91</v>
      </c>
      <c r="G114" s="74" t="s">
        <v>33</v>
      </c>
      <c r="H114" s="74" t="s">
        <v>37</v>
      </c>
      <c r="I114" s="74" t="s">
        <v>244</v>
      </c>
      <c r="J114" s="74" t="s">
        <v>318</v>
      </c>
      <c r="K114" s="74" t="s">
        <v>27</v>
      </c>
      <c r="L114" s="74" t="s">
        <v>22</v>
      </c>
      <c r="M114" s="61">
        <f>M115</f>
        <v>1250000</v>
      </c>
      <c r="N114" s="61"/>
      <c r="O114" s="61"/>
    </row>
    <row r="115" spans="1:15" s="18" customFormat="1" ht="15.75" x14ac:dyDescent="0.25">
      <c r="A115" s="114"/>
      <c r="B115" s="66" t="s">
        <v>30</v>
      </c>
      <c r="C115" s="10"/>
      <c r="D115" s="11"/>
      <c r="E115" s="11"/>
      <c r="F115" s="74" t="s">
        <v>91</v>
      </c>
      <c r="G115" s="74" t="s">
        <v>33</v>
      </c>
      <c r="H115" s="74" t="s">
        <v>37</v>
      </c>
      <c r="I115" s="74" t="s">
        <v>244</v>
      </c>
      <c r="J115" s="74" t="s">
        <v>318</v>
      </c>
      <c r="K115" s="74" t="s">
        <v>27</v>
      </c>
      <c r="L115" s="74" t="s">
        <v>31</v>
      </c>
      <c r="M115" s="61">
        <v>1250000</v>
      </c>
      <c r="N115" s="61"/>
      <c r="O115" s="61"/>
    </row>
    <row r="116" spans="1:15" s="18" customFormat="1" ht="31.5" x14ac:dyDescent="0.25">
      <c r="A116" s="114"/>
      <c r="B116" s="66" t="s">
        <v>319</v>
      </c>
      <c r="C116" s="10"/>
      <c r="D116" s="11"/>
      <c r="E116" s="11"/>
      <c r="F116" s="74" t="s">
        <v>91</v>
      </c>
      <c r="G116" s="74" t="s">
        <v>305</v>
      </c>
      <c r="H116" s="74" t="s">
        <v>321</v>
      </c>
      <c r="I116" s="74" t="s">
        <v>43</v>
      </c>
      <c r="J116" s="74" t="s">
        <v>322</v>
      </c>
      <c r="K116" s="74" t="s">
        <v>27</v>
      </c>
      <c r="L116" s="74" t="s">
        <v>22</v>
      </c>
      <c r="M116" s="61">
        <f>M117</f>
        <v>1420000</v>
      </c>
      <c r="N116" s="61"/>
      <c r="O116" s="61"/>
    </row>
    <row r="117" spans="1:15" s="18" customFormat="1" ht="15.75" x14ac:dyDescent="0.25">
      <c r="A117" s="114"/>
      <c r="B117" s="66" t="s">
        <v>320</v>
      </c>
      <c r="C117" s="10"/>
      <c r="D117" s="11"/>
      <c r="E117" s="11"/>
      <c r="F117" s="74" t="s">
        <v>91</v>
      </c>
      <c r="G117" s="74" t="s">
        <v>305</v>
      </c>
      <c r="H117" s="74" t="s">
        <v>321</v>
      </c>
      <c r="I117" s="74" t="s">
        <v>43</v>
      </c>
      <c r="J117" s="74" t="s">
        <v>322</v>
      </c>
      <c r="K117" s="74" t="s">
        <v>27</v>
      </c>
      <c r="L117" s="74" t="s">
        <v>22</v>
      </c>
      <c r="M117" s="61">
        <f>M118</f>
        <v>1420000</v>
      </c>
      <c r="N117" s="61"/>
      <c r="O117" s="61"/>
    </row>
    <row r="118" spans="1:15" s="18" customFormat="1" ht="15.75" x14ac:dyDescent="0.25">
      <c r="A118" s="114"/>
      <c r="B118" s="66" t="s">
        <v>30</v>
      </c>
      <c r="C118" s="10"/>
      <c r="D118" s="11"/>
      <c r="E118" s="11"/>
      <c r="F118" s="74" t="s">
        <v>91</v>
      </c>
      <c r="G118" s="74" t="s">
        <v>305</v>
      </c>
      <c r="H118" s="74" t="s">
        <v>321</v>
      </c>
      <c r="I118" s="74" t="s">
        <v>43</v>
      </c>
      <c r="J118" s="74" t="s">
        <v>322</v>
      </c>
      <c r="K118" s="74" t="s">
        <v>27</v>
      </c>
      <c r="L118" s="74" t="s">
        <v>31</v>
      </c>
      <c r="M118" s="61">
        <v>1420000</v>
      </c>
      <c r="N118" s="61"/>
      <c r="O118" s="61"/>
    </row>
    <row r="119" spans="1:15" ht="31.5" x14ac:dyDescent="0.25">
      <c r="A119" s="76">
        <v>3</v>
      </c>
      <c r="B119" s="71" t="s">
        <v>111</v>
      </c>
      <c r="C119" s="11"/>
      <c r="D119" s="11" t="s">
        <v>112</v>
      </c>
      <c r="E119" s="11" t="s">
        <v>113</v>
      </c>
      <c r="F119" s="31" t="s">
        <v>114</v>
      </c>
      <c r="G119" s="31" t="s">
        <v>20</v>
      </c>
      <c r="H119" s="31" t="s">
        <v>20</v>
      </c>
      <c r="I119" s="31" t="s">
        <v>20</v>
      </c>
      <c r="J119" s="31" t="s">
        <v>25</v>
      </c>
      <c r="K119" s="31" t="s">
        <v>20</v>
      </c>
      <c r="L119" s="31" t="s">
        <v>22</v>
      </c>
      <c r="M119" s="58">
        <f>M120+M123+M126</f>
        <v>633000</v>
      </c>
      <c r="N119" s="58">
        <f>N120+N123+N126</f>
        <v>633000</v>
      </c>
      <c r="O119" s="58">
        <f>O120+O123+O126</f>
        <v>633000</v>
      </c>
    </row>
    <row r="120" spans="1:15" ht="22.5" customHeight="1" x14ac:dyDescent="0.25">
      <c r="A120" s="7"/>
      <c r="B120" s="14" t="s">
        <v>115</v>
      </c>
      <c r="C120" s="11"/>
      <c r="D120" s="11" t="s">
        <v>112</v>
      </c>
      <c r="E120" s="11" t="s">
        <v>113</v>
      </c>
      <c r="F120" s="60" t="s">
        <v>114</v>
      </c>
      <c r="G120" s="60" t="s">
        <v>20</v>
      </c>
      <c r="H120" s="60" t="s">
        <v>20</v>
      </c>
      <c r="I120" s="60" t="s">
        <v>27</v>
      </c>
      <c r="J120" s="60" t="s">
        <v>21</v>
      </c>
      <c r="K120" s="60" t="s">
        <v>20</v>
      </c>
      <c r="L120" s="60" t="s">
        <v>22</v>
      </c>
      <c r="M120" s="61">
        <f t="shared" ref="M120:O121" si="37">M121</f>
        <v>523000</v>
      </c>
      <c r="N120" s="61">
        <f t="shared" si="37"/>
        <v>523000</v>
      </c>
      <c r="O120" s="61">
        <f t="shared" si="37"/>
        <v>523000</v>
      </c>
    </row>
    <row r="121" spans="1:15" ht="37.15" customHeight="1" x14ac:dyDescent="0.25">
      <c r="A121" s="7"/>
      <c r="B121" s="21" t="s">
        <v>116</v>
      </c>
      <c r="C121" s="11"/>
      <c r="D121" s="11"/>
      <c r="E121" s="11"/>
      <c r="F121" s="60" t="s">
        <v>117</v>
      </c>
      <c r="G121" s="60" t="s">
        <v>20</v>
      </c>
      <c r="H121" s="60" t="s">
        <v>20</v>
      </c>
      <c r="I121" s="60" t="s">
        <v>27</v>
      </c>
      <c r="J121" s="60" t="s">
        <v>118</v>
      </c>
      <c r="K121" s="60" t="s">
        <v>20</v>
      </c>
      <c r="L121" s="60" t="s">
        <v>22</v>
      </c>
      <c r="M121" s="61">
        <f t="shared" si="37"/>
        <v>523000</v>
      </c>
      <c r="N121" s="61">
        <f t="shared" si="37"/>
        <v>523000</v>
      </c>
      <c r="O121" s="61">
        <f t="shared" si="37"/>
        <v>523000</v>
      </c>
    </row>
    <row r="122" spans="1:15" ht="15.75" x14ac:dyDescent="0.25">
      <c r="A122" s="7"/>
      <c r="B122" s="77" t="s">
        <v>119</v>
      </c>
      <c r="C122" s="11"/>
      <c r="D122" s="11"/>
      <c r="E122" s="11"/>
      <c r="F122" s="60" t="s">
        <v>117</v>
      </c>
      <c r="G122" s="60" t="s">
        <v>20</v>
      </c>
      <c r="H122" s="60" t="s">
        <v>20</v>
      </c>
      <c r="I122" s="60" t="s">
        <v>27</v>
      </c>
      <c r="J122" s="60" t="s">
        <v>118</v>
      </c>
      <c r="K122" s="60" t="s">
        <v>20</v>
      </c>
      <c r="L122" s="60" t="s">
        <v>120</v>
      </c>
      <c r="M122" s="61">
        <v>523000</v>
      </c>
      <c r="N122" s="61">
        <v>523000</v>
      </c>
      <c r="O122" s="61">
        <v>523000</v>
      </c>
    </row>
    <row r="123" spans="1:15" ht="15.75" x14ac:dyDescent="0.25">
      <c r="A123" s="7"/>
      <c r="B123" s="21" t="s">
        <v>121</v>
      </c>
      <c r="C123" s="11"/>
      <c r="D123" s="11" t="s">
        <v>112</v>
      </c>
      <c r="E123" s="11" t="s">
        <v>113</v>
      </c>
      <c r="F123" s="60" t="s">
        <v>114</v>
      </c>
      <c r="G123" s="60" t="s">
        <v>20</v>
      </c>
      <c r="H123" s="60" t="s">
        <v>20</v>
      </c>
      <c r="I123" s="60" t="s">
        <v>33</v>
      </c>
      <c r="J123" s="60" t="s">
        <v>21</v>
      </c>
      <c r="K123" s="60" t="s">
        <v>20</v>
      </c>
      <c r="L123" s="60" t="s">
        <v>22</v>
      </c>
      <c r="M123" s="61">
        <f t="shared" ref="M123:O124" si="38">M124</f>
        <v>95000</v>
      </c>
      <c r="N123" s="61">
        <f t="shared" si="38"/>
        <v>95000</v>
      </c>
      <c r="O123" s="61">
        <f t="shared" si="38"/>
        <v>95000</v>
      </c>
    </row>
    <row r="124" spans="1:15" ht="31.15" customHeight="1" x14ac:dyDescent="0.25">
      <c r="A124" s="7"/>
      <c r="B124" s="21" t="s">
        <v>116</v>
      </c>
      <c r="C124" s="11"/>
      <c r="D124" s="11"/>
      <c r="E124" s="11"/>
      <c r="F124" s="60" t="s">
        <v>117</v>
      </c>
      <c r="G124" s="60" t="s">
        <v>20</v>
      </c>
      <c r="H124" s="60" t="s">
        <v>20</v>
      </c>
      <c r="I124" s="60" t="s">
        <v>33</v>
      </c>
      <c r="J124" s="60" t="s">
        <v>118</v>
      </c>
      <c r="K124" s="60" t="s">
        <v>20</v>
      </c>
      <c r="L124" s="60" t="s">
        <v>22</v>
      </c>
      <c r="M124" s="61">
        <f t="shared" si="38"/>
        <v>95000</v>
      </c>
      <c r="N124" s="61">
        <f t="shared" si="38"/>
        <v>95000</v>
      </c>
      <c r="O124" s="61">
        <f t="shared" si="38"/>
        <v>95000</v>
      </c>
    </row>
    <row r="125" spans="1:15" ht="17.25" customHeight="1" x14ac:dyDescent="0.25">
      <c r="A125" s="7"/>
      <c r="B125" s="21" t="s">
        <v>69</v>
      </c>
      <c r="C125" s="11"/>
      <c r="D125" s="11"/>
      <c r="E125" s="11"/>
      <c r="F125" s="60" t="s">
        <v>117</v>
      </c>
      <c r="G125" s="60" t="s">
        <v>20</v>
      </c>
      <c r="H125" s="60" t="s">
        <v>20</v>
      </c>
      <c r="I125" s="60" t="s">
        <v>33</v>
      </c>
      <c r="J125" s="60" t="s">
        <v>118</v>
      </c>
      <c r="K125" s="60" t="s">
        <v>20</v>
      </c>
      <c r="L125" s="60" t="s">
        <v>70</v>
      </c>
      <c r="M125" s="61">
        <v>95000</v>
      </c>
      <c r="N125" s="61">
        <v>95000</v>
      </c>
      <c r="O125" s="61">
        <v>95000</v>
      </c>
    </row>
    <row r="126" spans="1:15" ht="31.5" x14ac:dyDescent="0.25">
      <c r="A126" s="7"/>
      <c r="B126" s="14" t="s">
        <v>122</v>
      </c>
      <c r="C126" s="11"/>
      <c r="D126" s="11"/>
      <c r="E126" s="11"/>
      <c r="F126" s="60" t="s">
        <v>114</v>
      </c>
      <c r="G126" s="60" t="s">
        <v>20</v>
      </c>
      <c r="H126" s="60" t="s">
        <v>20</v>
      </c>
      <c r="I126" s="60" t="s">
        <v>37</v>
      </c>
      <c r="J126" s="60" t="s">
        <v>21</v>
      </c>
      <c r="K126" s="60" t="s">
        <v>20</v>
      </c>
      <c r="L126" s="60" t="s">
        <v>22</v>
      </c>
      <c r="M126" s="61">
        <f t="shared" ref="M126:O127" si="39">M127</f>
        <v>15000</v>
      </c>
      <c r="N126" s="61">
        <f t="shared" si="39"/>
        <v>15000</v>
      </c>
      <c r="O126" s="61">
        <f t="shared" si="39"/>
        <v>15000</v>
      </c>
    </row>
    <row r="127" spans="1:15" ht="30.6" customHeight="1" x14ac:dyDescent="0.25">
      <c r="A127" s="7"/>
      <c r="B127" s="14" t="s">
        <v>122</v>
      </c>
      <c r="C127" s="11"/>
      <c r="D127" s="11"/>
      <c r="E127" s="11"/>
      <c r="F127" s="60" t="s">
        <v>117</v>
      </c>
      <c r="G127" s="60" t="s">
        <v>20</v>
      </c>
      <c r="H127" s="60" t="s">
        <v>20</v>
      </c>
      <c r="I127" s="60" t="s">
        <v>37</v>
      </c>
      <c r="J127" s="60" t="s">
        <v>291</v>
      </c>
      <c r="K127" s="60" t="s">
        <v>20</v>
      </c>
      <c r="L127" s="60" t="s">
        <v>22</v>
      </c>
      <c r="M127" s="61">
        <f t="shared" si="39"/>
        <v>15000</v>
      </c>
      <c r="N127" s="61">
        <f t="shared" si="39"/>
        <v>15000</v>
      </c>
      <c r="O127" s="61">
        <f t="shared" si="39"/>
        <v>15000</v>
      </c>
    </row>
    <row r="128" spans="1:15" ht="39" customHeight="1" x14ac:dyDescent="0.25">
      <c r="A128" s="7"/>
      <c r="B128" s="21" t="s">
        <v>55</v>
      </c>
      <c r="C128" s="11"/>
      <c r="D128" s="11"/>
      <c r="E128" s="11"/>
      <c r="F128" s="60" t="s">
        <v>117</v>
      </c>
      <c r="G128" s="60" t="s">
        <v>20</v>
      </c>
      <c r="H128" s="60" t="s">
        <v>20</v>
      </c>
      <c r="I128" s="60" t="s">
        <v>37</v>
      </c>
      <c r="J128" s="60" t="s">
        <v>291</v>
      </c>
      <c r="K128" s="60" t="s">
        <v>20</v>
      </c>
      <c r="L128" s="60" t="s">
        <v>56</v>
      </c>
      <c r="M128" s="61">
        <v>15000</v>
      </c>
      <c r="N128" s="61">
        <v>15000</v>
      </c>
      <c r="O128" s="61">
        <v>15000</v>
      </c>
    </row>
    <row r="129" spans="1:15" ht="42.75" customHeight="1" x14ac:dyDescent="0.25">
      <c r="A129" s="24">
        <v>4</v>
      </c>
      <c r="B129" s="71" t="s">
        <v>123</v>
      </c>
      <c r="C129" s="11"/>
      <c r="D129" s="11" t="s">
        <v>124</v>
      </c>
      <c r="E129" s="11" t="s">
        <v>17</v>
      </c>
      <c r="F129" s="31" t="s">
        <v>125</v>
      </c>
      <c r="G129" s="31" t="s">
        <v>126</v>
      </c>
      <c r="H129" s="31" t="s">
        <v>20</v>
      </c>
      <c r="I129" s="31" t="s">
        <v>20</v>
      </c>
      <c r="J129" s="31" t="s">
        <v>25</v>
      </c>
      <c r="K129" s="31" t="s">
        <v>20</v>
      </c>
      <c r="L129" s="31" t="s">
        <v>22</v>
      </c>
      <c r="M129" s="58">
        <f>M130+M136</f>
        <v>33593039.109999999</v>
      </c>
      <c r="N129" s="58">
        <f t="shared" ref="N129:O129" si="40">N130+N136</f>
        <v>33193039.109999999</v>
      </c>
      <c r="O129" s="58">
        <f t="shared" si="40"/>
        <v>33193039.109999999</v>
      </c>
    </row>
    <row r="130" spans="1:15" ht="27" customHeight="1" x14ac:dyDescent="0.25">
      <c r="A130" s="21"/>
      <c r="B130" s="78" t="s">
        <v>127</v>
      </c>
      <c r="C130" s="11"/>
      <c r="D130" s="11"/>
      <c r="E130" s="11"/>
      <c r="F130" s="60" t="s">
        <v>128</v>
      </c>
      <c r="G130" s="60" t="s">
        <v>20</v>
      </c>
      <c r="H130" s="60" t="s">
        <v>20</v>
      </c>
      <c r="I130" s="60" t="s">
        <v>40</v>
      </c>
      <c r="J130" s="60" t="s">
        <v>21</v>
      </c>
      <c r="K130" s="60" t="s">
        <v>20</v>
      </c>
      <c r="L130" s="60" t="s">
        <v>22</v>
      </c>
      <c r="M130" s="61">
        <f>M131</f>
        <v>1000000</v>
      </c>
      <c r="N130" s="61">
        <f t="shared" ref="N130:O130" si="41">N131</f>
        <v>800000</v>
      </c>
      <c r="O130" s="61">
        <f t="shared" si="41"/>
        <v>800000</v>
      </c>
    </row>
    <row r="131" spans="1:15" ht="15.75" x14ac:dyDescent="0.25">
      <c r="A131" s="7"/>
      <c r="B131" s="77" t="s">
        <v>129</v>
      </c>
      <c r="C131" s="11"/>
      <c r="D131" s="11"/>
      <c r="E131" s="11"/>
      <c r="F131" s="60" t="s">
        <v>128</v>
      </c>
      <c r="G131" s="60" t="s">
        <v>20</v>
      </c>
      <c r="H131" s="60" t="s">
        <v>20</v>
      </c>
      <c r="I131" s="60" t="s">
        <v>40</v>
      </c>
      <c r="J131" s="60" t="s">
        <v>130</v>
      </c>
      <c r="K131" s="60" t="s">
        <v>20</v>
      </c>
      <c r="L131" s="60" t="s">
        <v>22</v>
      </c>
      <c r="M131" s="61">
        <f>M132+M133+M134</f>
        <v>1000000</v>
      </c>
      <c r="N131" s="61">
        <f t="shared" ref="N131:O131" si="42">N132+N133+N134</f>
        <v>800000</v>
      </c>
      <c r="O131" s="61">
        <f t="shared" si="42"/>
        <v>800000</v>
      </c>
    </row>
    <row r="132" spans="1:15" ht="23.25" customHeight="1" x14ac:dyDescent="0.25">
      <c r="A132" s="7"/>
      <c r="B132" s="21" t="s">
        <v>131</v>
      </c>
      <c r="C132" s="11"/>
      <c r="D132" s="11"/>
      <c r="E132" s="11"/>
      <c r="F132" s="60" t="s">
        <v>128</v>
      </c>
      <c r="G132" s="60" t="s">
        <v>20</v>
      </c>
      <c r="H132" s="60" t="s">
        <v>20</v>
      </c>
      <c r="I132" s="60" t="s">
        <v>40</v>
      </c>
      <c r="J132" s="60" t="s">
        <v>130</v>
      </c>
      <c r="K132" s="60" t="s">
        <v>20</v>
      </c>
      <c r="L132" s="60" t="s">
        <v>132</v>
      </c>
      <c r="M132" s="61">
        <f>300000-100000+200000</f>
        <v>400000</v>
      </c>
      <c r="N132" s="61">
        <v>300000</v>
      </c>
      <c r="O132" s="61">
        <v>300000</v>
      </c>
    </row>
    <row r="133" spans="1:15" ht="23.25" customHeight="1" x14ac:dyDescent="0.25">
      <c r="A133" s="7"/>
      <c r="B133" s="21" t="s">
        <v>69</v>
      </c>
      <c r="C133" s="11"/>
      <c r="D133" s="11"/>
      <c r="E133" s="11"/>
      <c r="F133" s="60" t="s">
        <v>128</v>
      </c>
      <c r="G133" s="60" t="s">
        <v>20</v>
      </c>
      <c r="H133" s="60" t="s">
        <v>20</v>
      </c>
      <c r="I133" s="60" t="s">
        <v>40</v>
      </c>
      <c r="J133" s="60" t="s">
        <v>130</v>
      </c>
      <c r="K133" s="60" t="s">
        <v>20</v>
      </c>
      <c r="L133" s="60" t="s">
        <v>70</v>
      </c>
      <c r="M133" s="61">
        <v>200000</v>
      </c>
      <c r="N133" s="61">
        <v>200000</v>
      </c>
      <c r="O133" s="61">
        <v>200000</v>
      </c>
    </row>
    <row r="134" spans="1:15" ht="38.450000000000003" customHeight="1" x14ac:dyDescent="0.25">
      <c r="A134" s="7"/>
      <c r="B134" s="111" t="s">
        <v>289</v>
      </c>
      <c r="C134" s="11"/>
      <c r="D134" s="11"/>
      <c r="E134" s="11"/>
      <c r="F134" s="60" t="s">
        <v>128</v>
      </c>
      <c r="G134" s="60" t="s">
        <v>20</v>
      </c>
      <c r="H134" s="60" t="s">
        <v>20</v>
      </c>
      <c r="I134" s="60" t="s">
        <v>40</v>
      </c>
      <c r="J134" s="60" t="s">
        <v>290</v>
      </c>
      <c r="K134" s="60" t="s">
        <v>27</v>
      </c>
      <c r="L134" s="60" t="s">
        <v>22</v>
      </c>
      <c r="M134" s="61">
        <f>M135</f>
        <v>400000</v>
      </c>
      <c r="N134" s="61">
        <f t="shared" ref="N134:O134" si="43">N135</f>
        <v>300000</v>
      </c>
      <c r="O134" s="61">
        <f t="shared" si="43"/>
        <v>300000</v>
      </c>
    </row>
    <row r="135" spans="1:15" ht="37.9" customHeight="1" x14ac:dyDescent="0.25">
      <c r="A135" s="7"/>
      <c r="B135" s="21" t="s">
        <v>55</v>
      </c>
      <c r="C135" s="11"/>
      <c r="D135" s="11"/>
      <c r="E135" s="11"/>
      <c r="F135" s="60" t="s">
        <v>128</v>
      </c>
      <c r="G135" s="60" t="s">
        <v>20</v>
      </c>
      <c r="H135" s="60" t="s">
        <v>20</v>
      </c>
      <c r="I135" s="60" t="s">
        <v>40</v>
      </c>
      <c r="J135" s="60" t="s">
        <v>290</v>
      </c>
      <c r="K135" s="60" t="s">
        <v>27</v>
      </c>
      <c r="L135" s="60" t="s">
        <v>56</v>
      </c>
      <c r="M135" s="61">
        <f>300000+100000</f>
        <v>400000</v>
      </c>
      <c r="N135" s="61">
        <v>300000</v>
      </c>
      <c r="O135" s="61">
        <v>300000</v>
      </c>
    </row>
    <row r="136" spans="1:15" ht="36.6" customHeight="1" x14ac:dyDescent="0.25">
      <c r="A136" s="7"/>
      <c r="B136" s="70" t="s">
        <v>133</v>
      </c>
      <c r="C136" s="11"/>
      <c r="D136" s="11"/>
      <c r="E136" s="11"/>
      <c r="F136" s="60" t="s">
        <v>128</v>
      </c>
      <c r="G136" s="60" t="s">
        <v>20</v>
      </c>
      <c r="H136" s="60" t="s">
        <v>20</v>
      </c>
      <c r="I136" s="60" t="s">
        <v>47</v>
      </c>
      <c r="J136" s="60" t="s">
        <v>21</v>
      </c>
      <c r="K136" s="60" t="s">
        <v>20</v>
      </c>
      <c r="L136" s="60" t="s">
        <v>22</v>
      </c>
      <c r="M136" s="61">
        <f>M137</f>
        <v>32593039.109999999</v>
      </c>
      <c r="N136" s="61">
        <f t="shared" ref="N136:O137" si="44">N137</f>
        <v>32393039.109999999</v>
      </c>
      <c r="O136" s="61">
        <f t="shared" si="44"/>
        <v>32393039.109999999</v>
      </c>
    </row>
    <row r="137" spans="1:15" ht="35.450000000000003" customHeight="1" x14ac:dyDescent="0.25">
      <c r="A137" s="7"/>
      <c r="B137" s="77" t="s">
        <v>28</v>
      </c>
      <c r="C137" s="11"/>
      <c r="D137" s="11"/>
      <c r="E137" s="11"/>
      <c r="F137" s="60" t="s">
        <v>128</v>
      </c>
      <c r="G137" s="60" t="s">
        <v>20</v>
      </c>
      <c r="H137" s="60" t="s">
        <v>20</v>
      </c>
      <c r="I137" s="60" t="s">
        <v>47</v>
      </c>
      <c r="J137" s="60" t="s">
        <v>29</v>
      </c>
      <c r="K137" s="60" t="s">
        <v>20</v>
      </c>
      <c r="L137" s="60" t="s">
        <v>22</v>
      </c>
      <c r="M137" s="61">
        <f>M138</f>
        <v>32593039.109999999</v>
      </c>
      <c r="N137" s="61">
        <f t="shared" si="44"/>
        <v>32393039.109999999</v>
      </c>
      <c r="O137" s="61">
        <f t="shared" si="44"/>
        <v>32393039.109999999</v>
      </c>
    </row>
    <row r="138" spans="1:15" ht="23.25" customHeight="1" x14ac:dyDescent="0.25">
      <c r="A138" s="7"/>
      <c r="B138" s="21" t="s">
        <v>30</v>
      </c>
      <c r="C138" s="11"/>
      <c r="D138" s="11"/>
      <c r="E138" s="11"/>
      <c r="F138" s="60" t="s">
        <v>128</v>
      </c>
      <c r="G138" s="60" t="s">
        <v>20</v>
      </c>
      <c r="H138" s="60" t="s">
        <v>20</v>
      </c>
      <c r="I138" s="60" t="s">
        <v>47</v>
      </c>
      <c r="J138" s="60" t="s">
        <v>29</v>
      </c>
      <c r="K138" s="60" t="s">
        <v>20</v>
      </c>
      <c r="L138" s="60" t="s">
        <v>31</v>
      </c>
      <c r="M138" s="61">
        <f>32393039.11+200000</f>
        <v>32593039.109999999</v>
      </c>
      <c r="N138" s="61">
        <v>32393039.109999999</v>
      </c>
      <c r="O138" s="61">
        <v>32393039.109999999</v>
      </c>
    </row>
    <row r="139" spans="1:15" ht="37.15" customHeight="1" x14ac:dyDescent="0.25">
      <c r="A139" s="24">
        <v>5</v>
      </c>
      <c r="B139" s="71" t="s">
        <v>134</v>
      </c>
      <c r="C139" s="11"/>
      <c r="D139" s="11" t="s">
        <v>128</v>
      </c>
      <c r="E139" s="11" t="s">
        <v>135</v>
      </c>
      <c r="F139" s="31" t="s">
        <v>135</v>
      </c>
      <c r="G139" s="31" t="s">
        <v>19</v>
      </c>
      <c r="H139" s="31" t="s">
        <v>20</v>
      </c>
      <c r="I139" s="31" t="s">
        <v>20</v>
      </c>
      <c r="J139" s="31" t="s">
        <v>25</v>
      </c>
      <c r="K139" s="31" t="s">
        <v>20</v>
      </c>
      <c r="L139" s="31" t="s">
        <v>22</v>
      </c>
      <c r="M139" s="58">
        <f>M140+M143+M146</f>
        <v>379855.13</v>
      </c>
      <c r="N139" s="58">
        <f t="shared" ref="N139:O139" si="45">N140+N143</f>
        <v>280000</v>
      </c>
      <c r="O139" s="58">
        <f t="shared" si="45"/>
        <v>280000</v>
      </c>
    </row>
    <row r="140" spans="1:15" ht="34.15" customHeight="1" x14ac:dyDescent="0.25">
      <c r="A140" s="7"/>
      <c r="B140" s="21" t="s">
        <v>136</v>
      </c>
      <c r="C140" s="10"/>
      <c r="D140" s="11"/>
      <c r="E140" s="11"/>
      <c r="F140" s="60" t="s">
        <v>137</v>
      </c>
      <c r="G140" s="60" t="s">
        <v>19</v>
      </c>
      <c r="H140" s="60" t="s">
        <v>20</v>
      </c>
      <c r="I140" s="60" t="s">
        <v>37</v>
      </c>
      <c r="J140" s="60" t="s">
        <v>21</v>
      </c>
      <c r="K140" s="60" t="s">
        <v>20</v>
      </c>
      <c r="L140" s="60" t="s">
        <v>22</v>
      </c>
      <c r="M140" s="61">
        <f>M141</f>
        <v>80000</v>
      </c>
      <c r="N140" s="61">
        <f t="shared" ref="N140:O141" si="46">N141</f>
        <v>80000</v>
      </c>
      <c r="O140" s="61">
        <f t="shared" si="46"/>
        <v>80000</v>
      </c>
    </row>
    <row r="141" spans="1:15" ht="22.9" customHeight="1" x14ac:dyDescent="0.25">
      <c r="A141" s="7"/>
      <c r="B141" s="79" t="s">
        <v>138</v>
      </c>
      <c r="C141" s="10"/>
      <c r="D141" s="11"/>
      <c r="E141" s="11"/>
      <c r="F141" s="60" t="s">
        <v>137</v>
      </c>
      <c r="G141" s="60" t="s">
        <v>19</v>
      </c>
      <c r="H141" s="60" t="s">
        <v>20</v>
      </c>
      <c r="I141" s="60" t="s">
        <v>37</v>
      </c>
      <c r="J141" s="60" t="s">
        <v>139</v>
      </c>
      <c r="K141" s="60" t="s">
        <v>20</v>
      </c>
      <c r="L141" s="60" t="s">
        <v>22</v>
      </c>
      <c r="M141" s="61">
        <f>M142</f>
        <v>80000</v>
      </c>
      <c r="N141" s="61">
        <f t="shared" si="46"/>
        <v>80000</v>
      </c>
      <c r="O141" s="61">
        <f t="shared" si="46"/>
        <v>80000</v>
      </c>
    </row>
    <row r="142" spans="1:15" ht="22.9" customHeight="1" x14ac:dyDescent="0.25">
      <c r="A142" s="7"/>
      <c r="B142" s="79" t="s">
        <v>140</v>
      </c>
      <c r="C142" s="10"/>
      <c r="D142" s="11"/>
      <c r="E142" s="11"/>
      <c r="F142" s="60" t="s">
        <v>137</v>
      </c>
      <c r="G142" s="60" t="s">
        <v>19</v>
      </c>
      <c r="H142" s="60" t="s">
        <v>20</v>
      </c>
      <c r="I142" s="60" t="s">
        <v>37</v>
      </c>
      <c r="J142" s="60" t="s">
        <v>141</v>
      </c>
      <c r="K142" s="60" t="s">
        <v>20</v>
      </c>
      <c r="L142" s="60" t="s">
        <v>142</v>
      </c>
      <c r="M142" s="61">
        <v>80000</v>
      </c>
      <c r="N142" s="61">
        <v>80000</v>
      </c>
      <c r="O142" s="61">
        <v>80000</v>
      </c>
    </row>
    <row r="143" spans="1:15" ht="24.6" customHeight="1" x14ac:dyDescent="0.25">
      <c r="A143" s="7"/>
      <c r="B143" s="21" t="s">
        <v>143</v>
      </c>
      <c r="C143" s="10"/>
      <c r="D143" s="11"/>
      <c r="E143" s="11"/>
      <c r="F143" s="60" t="s">
        <v>137</v>
      </c>
      <c r="G143" s="60" t="s">
        <v>19</v>
      </c>
      <c r="H143" s="60" t="s">
        <v>20</v>
      </c>
      <c r="I143" s="60" t="s">
        <v>40</v>
      </c>
      <c r="J143" s="60" t="s">
        <v>21</v>
      </c>
      <c r="K143" s="60" t="s">
        <v>20</v>
      </c>
      <c r="L143" s="60" t="s">
        <v>22</v>
      </c>
      <c r="M143" s="61">
        <f>M144</f>
        <v>200000</v>
      </c>
      <c r="N143" s="61">
        <f t="shared" ref="N143:O144" si="47">N144</f>
        <v>200000</v>
      </c>
      <c r="O143" s="61">
        <f t="shared" si="47"/>
        <v>200000</v>
      </c>
    </row>
    <row r="144" spans="1:15" ht="24" customHeight="1" x14ac:dyDescent="0.25">
      <c r="A144" s="7"/>
      <c r="B144" s="79" t="s">
        <v>138</v>
      </c>
      <c r="C144" s="10"/>
      <c r="D144" s="11"/>
      <c r="E144" s="11"/>
      <c r="F144" s="60" t="s">
        <v>137</v>
      </c>
      <c r="G144" s="60" t="s">
        <v>19</v>
      </c>
      <c r="H144" s="60" t="s">
        <v>20</v>
      </c>
      <c r="I144" s="60" t="s">
        <v>40</v>
      </c>
      <c r="J144" s="60" t="s">
        <v>139</v>
      </c>
      <c r="K144" s="60" t="s">
        <v>20</v>
      </c>
      <c r="L144" s="60" t="s">
        <v>22</v>
      </c>
      <c r="M144" s="61">
        <f>M145</f>
        <v>200000</v>
      </c>
      <c r="N144" s="61">
        <f t="shared" si="47"/>
        <v>200000</v>
      </c>
      <c r="O144" s="61">
        <f t="shared" si="47"/>
        <v>200000</v>
      </c>
    </row>
    <row r="145" spans="1:15" ht="39" customHeight="1" x14ac:dyDescent="0.25">
      <c r="A145" s="7"/>
      <c r="B145" s="21" t="s">
        <v>69</v>
      </c>
      <c r="C145" s="10"/>
      <c r="D145" s="11"/>
      <c r="E145" s="11"/>
      <c r="F145" s="60" t="s">
        <v>137</v>
      </c>
      <c r="G145" s="60" t="s">
        <v>19</v>
      </c>
      <c r="H145" s="60" t="s">
        <v>20</v>
      </c>
      <c r="I145" s="60" t="s">
        <v>40</v>
      </c>
      <c r="J145" s="60" t="s">
        <v>139</v>
      </c>
      <c r="K145" s="60" t="s">
        <v>20</v>
      </c>
      <c r="L145" s="60" t="s">
        <v>70</v>
      </c>
      <c r="M145" s="61">
        <v>200000</v>
      </c>
      <c r="N145" s="61">
        <v>200000</v>
      </c>
      <c r="O145" s="61">
        <v>200000</v>
      </c>
    </row>
    <row r="146" spans="1:15" ht="39" customHeight="1" x14ac:dyDescent="0.25">
      <c r="A146" s="7"/>
      <c r="B146" s="21" t="s">
        <v>312</v>
      </c>
      <c r="C146" s="10"/>
      <c r="D146" s="11"/>
      <c r="E146" s="11"/>
      <c r="F146" s="60" t="s">
        <v>135</v>
      </c>
      <c r="G146" s="60" t="s">
        <v>20</v>
      </c>
      <c r="H146" s="60" t="s">
        <v>51</v>
      </c>
      <c r="I146" s="60" t="s">
        <v>244</v>
      </c>
      <c r="J146" s="60" t="s">
        <v>314</v>
      </c>
      <c r="K146" s="60" t="s">
        <v>27</v>
      </c>
      <c r="L146" s="60" t="s">
        <v>22</v>
      </c>
      <c r="M146" s="61">
        <f>M147</f>
        <v>99855.13</v>
      </c>
      <c r="N146" s="61"/>
      <c r="O146" s="61"/>
    </row>
    <row r="147" spans="1:15" ht="22.9" customHeight="1" x14ac:dyDescent="0.25">
      <c r="A147" s="7"/>
      <c r="B147" s="21" t="s">
        <v>313</v>
      </c>
      <c r="C147" s="10"/>
      <c r="D147" s="11"/>
      <c r="E147" s="11"/>
      <c r="F147" s="60" t="s">
        <v>135</v>
      </c>
      <c r="G147" s="60" t="s">
        <v>20</v>
      </c>
      <c r="H147" s="60" t="s">
        <v>51</v>
      </c>
      <c r="I147" s="60" t="s">
        <v>244</v>
      </c>
      <c r="J147" s="60" t="s">
        <v>314</v>
      </c>
      <c r="K147" s="60" t="s">
        <v>27</v>
      </c>
      <c r="L147" s="60" t="s">
        <v>22</v>
      </c>
      <c r="M147" s="61">
        <f>M148</f>
        <v>99855.13</v>
      </c>
      <c r="N147" s="61"/>
      <c r="O147" s="61"/>
    </row>
    <row r="148" spans="1:15" ht="23.45" customHeight="1" x14ac:dyDescent="0.25">
      <c r="A148" s="7"/>
      <c r="B148" s="21" t="s">
        <v>69</v>
      </c>
      <c r="C148" s="10"/>
      <c r="D148" s="11"/>
      <c r="E148" s="11"/>
      <c r="F148" s="60" t="s">
        <v>135</v>
      </c>
      <c r="G148" s="60" t="s">
        <v>20</v>
      </c>
      <c r="H148" s="60" t="s">
        <v>51</v>
      </c>
      <c r="I148" s="60" t="s">
        <v>244</v>
      </c>
      <c r="J148" s="60" t="s">
        <v>314</v>
      </c>
      <c r="K148" s="60" t="s">
        <v>27</v>
      </c>
      <c r="L148" s="60" t="s">
        <v>70</v>
      </c>
      <c r="M148" s="61">
        <v>99855.13</v>
      </c>
      <c r="N148" s="61"/>
      <c r="O148" s="61"/>
    </row>
    <row r="149" spans="1:15" ht="55.15" customHeight="1" x14ac:dyDescent="0.25">
      <c r="A149" s="24">
        <v>6</v>
      </c>
      <c r="B149" s="104" t="s">
        <v>144</v>
      </c>
      <c r="C149" s="11"/>
      <c r="D149" s="11" t="s">
        <v>16</v>
      </c>
      <c r="E149" s="11" t="s">
        <v>16</v>
      </c>
      <c r="F149" s="31" t="s">
        <v>113</v>
      </c>
      <c r="G149" s="31" t="s">
        <v>20</v>
      </c>
      <c r="H149" s="31" t="s">
        <v>20</v>
      </c>
      <c r="I149" s="31" t="s">
        <v>20</v>
      </c>
      <c r="J149" s="31" t="s">
        <v>25</v>
      </c>
      <c r="K149" s="31" t="s">
        <v>20</v>
      </c>
      <c r="L149" s="31" t="s">
        <v>22</v>
      </c>
      <c r="M149" s="58">
        <f>M150+M153+M156+M159+M162</f>
        <v>250000</v>
      </c>
      <c r="N149" s="58">
        <f>N150+N153+N156+N159+N162</f>
        <v>250000</v>
      </c>
      <c r="O149" s="58">
        <f>O150+O153+O156+O159+O162</f>
        <v>250000</v>
      </c>
    </row>
    <row r="150" spans="1:15" ht="24.75" customHeight="1" x14ac:dyDescent="0.25">
      <c r="A150" s="7"/>
      <c r="B150" s="21" t="s">
        <v>145</v>
      </c>
      <c r="C150" s="11"/>
      <c r="D150" s="11" t="s">
        <v>16</v>
      </c>
      <c r="E150" s="11" t="s">
        <v>16</v>
      </c>
      <c r="F150" s="60" t="s">
        <v>113</v>
      </c>
      <c r="G150" s="60" t="s">
        <v>20</v>
      </c>
      <c r="H150" s="60" t="s">
        <v>20</v>
      </c>
      <c r="I150" s="60" t="s">
        <v>27</v>
      </c>
      <c r="J150" s="60" t="s">
        <v>21</v>
      </c>
      <c r="K150" s="60" t="s">
        <v>20</v>
      </c>
      <c r="L150" s="60" t="s">
        <v>22</v>
      </c>
      <c r="M150" s="61">
        <f t="shared" ref="M150:O151" si="48">M151</f>
        <v>115000</v>
      </c>
      <c r="N150" s="61">
        <f t="shared" si="48"/>
        <v>115000</v>
      </c>
      <c r="O150" s="61">
        <f t="shared" si="48"/>
        <v>115000</v>
      </c>
    </row>
    <row r="151" spans="1:15" ht="35.450000000000003" customHeight="1" x14ac:dyDescent="0.25">
      <c r="A151" s="7"/>
      <c r="B151" s="80" t="s">
        <v>146</v>
      </c>
      <c r="C151" s="11"/>
      <c r="D151" s="11"/>
      <c r="E151" s="11"/>
      <c r="F151" s="60" t="s">
        <v>113</v>
      </c>
      <c r="G151" s="60" t="s">
        <v>20</v>
      </c>
      <c r="H151" s="60" t="s">
        <v>20</v>
      </c>
      <c r="I151" s="60" t="s">
        <v>27</v>
      </c>
      <c r="J151" s="60" t="s">
        <v>147</v>
      </c>
      <c r="K151" s="60" t="s">
        <v>20</v>
      </c>
      <c r="L151" s="60" t="s">
        <v>22</v>
      </c>
      <c r="M151" s="61">
        <f t="shared" si="48"/>
        <v>115000</v>
      </c>
      <c r="N151" s="61">
        <f t="shared" si="48"/>
        <v>115000</v>
      </c>
      <c r="O151" s="61">
        <f t="shared" si="48"/>
        <v>115000</v>
      </c>
    </row>
    <row r="152" spans="1:15" ht="20.25" customHeight="1" x14ac:dyDescent="0.25">
      <c r="A152" s="7"/>
      <c r="B152" s="21" t="s">
        <v>69</v>
      </c>
      <c r="C152" s="11"/>
      <c r="D152" s="11"/>
      <c r="E152" s="11"/>
      <c r="F152" s="60" t="s">
        <v>113</v>
      </c>
      <c r="G152" s="60" t="s">
        <v>20</v>
      </c>
      <c r="H152" s="60" t="s">
        <v>20</v>
      </c>
      <c r="I152" s="60" t="s">
        <v>27</v>
      </c>
      <c r="J152" s="60" t="s">
        <v>147</v>
      </c>
      <c r="K152" s="60" t="s">
        <v>20</v>
      </c>
      <c r="L152" s="60" t="s">
        <v>70</v>
      </c>
      <c r="M152" s="61">
        <v>115000</v>
      </c>
      <c r="N152" s="61">
        <v>115000</v>
      </c>
      <c r="O152" s="61">
        <v>115000</v>
      </c>
    </row>
    <row r="153" spans="1:15" ht="15.75" x14ac:dyDescent="0.25">
      <c r="A153" s="7"/>
      <c r="B153" s="21" t="s">
        <v>148</v>
      </c>
      <c r="C153" s="11"/>
      <c r="D153" s="11"/>
      <c r="E153" s="11"/>
      <c r="F153" s="60" t="s">
        <v>113</v>
      </c>
      <c r="G153" s="60" t="s">
        <v>20</v>
      </c>
      <c r="H153" s="60" t="s">
        <v>20</v>
      </c>
      <c r="I153" s="60" t="s">
        <v>33</v>
      </c>
      <c r="J153" s="60" t="s">
        <v>21</v>
      </c>
      <c r="K153" s="60" t="s">
        <v>20</v>
      </c>
      <c r="L153" s="60" t="s">
        <v>22</v>
      </c>
      <c r="M153" s="61">
        <f t="shared" ref="M153:O154" si="49">M154</f>
        <v>15000</v>
      </c>
      <c r="N153" s="61">
        <f t="shared" si="49"/>
        <v>15000</v>
      </c>
      <c r="O153" s="61">
        <f t="shared" si="49"/>
        <v>15000</v>
      </c>
    </row>
    <row r="154" spans="1:15" ht="32.450000000000003" customHeight="1" x14ac:dyDescent="0.25">
      <c r="A154" s="7"/>
      <c r="B154" s="81" t="s">
        <v>146</v>
      </c>
      <c r="C154" s="11"/>
      <c r="D154" s="11"/>
      <c r="E154" s="11"/>
      <c r="F154" s="60" t="s">
        <v>113</v>
      </c>
      <c r="G154" s="60" t="s">
        <v>20</v>
      </c>
      <c r="H154" s="60" t="s">
        <v>20</v>
      </c>
      <c r="I154" s="60" t="s">
        <v>33</v>
      </c>
      <c r="J154" s="60" t="s">
        <v>147</v>
      </c>
      <c r="K154" s="60" t="s">
        <v>20</v>
      </c>
      <c r="L154" s="60" t="s">
        <v>22</v>
      </c>
      <c r="M154" s="61">
        <f t="shared" si="49"/>
        <v>15000</v>
      </c>
      <c r="N154" s="61">
        <f t="shared" si="49"/>
        <v>15000</v>
      </c>
      <c r="O154" s="61">
        <f t="shared" si="49"/>
        <v>15000</v>
      </c>
    </row>
    <row r="155" spans="1:15" ht="21" customHeight="1" x14ac:dyDescent="0.25">
      <c r="A155" s="7"/>
      <c r="B155" s="21" t="s">
        <v>69</v>
      </c>
      <c r="C155" s="11"/>
      <c r="D155" s="11"/>
      <c r="E155" s="11"/>
      <c r="F155" s="60" t="s">
        <v>113</v>
      </c>
      <c r="G155" s="60" t="s">
        <v>20</v>
      </c>
      <c r="H155" s="60" t="s">
        <v>20</v>
      </c>
      <c r="I155" s="60" t="s">
        <v>33</v>
      </c>
      <c r="J155" s="60" t="s">
        <v>147</v>
      </c>
      <c r="K155" s="60" t="s">
        <v>20</v>
      </c>
      <c r="L155" s="60" t="s">
        <v>70</v>
      </c>
      <c r="M155" s="61">
        <v>15000</v>
      </c>
      <c r="N155" s="61">
        <v>15000</v>
      </c>
      <c r="O155" s="61">
        <v>15000</v>
      </c>
    </row>
    <row r="156" spans="1:15" ht="24" customHeight="1" x14ac:dyDescent="0.25">
      <c r="A156" s="7"/>
      <c r="B156" s="21" t="s">
        <v>149</v>
      </c>
      <c r="C156" s="11"/>
      <c r="D156" s="11"/>
      <c r="E156" s="11"/>
      <c r="F156" s="60" t="s">
        <v>113</v>
      </c>
      <c r="G156" s="60" t="s">
        <v>20</v>
      </c>
      <c r="H156" s="60" t="s">
        <v>20</v>
      </c>
      <c r="I156" s="60" t="s">
        <v>37</v>
      </c>
      <c r="J156" s="60" t="s">
        <v>21</v>
      </c>
      <c r="K156" s="60" t="s">
        <v>20</v>
      </c>
      <c r="L156" s="60" t="s">
        <v>22</v>
      </c>
      <c r="M156" s="61">
        <f t="shared" ref="M156:O157" si="50">M157</f>
        <v>90000</v>
      </c>
      <c r="N156" s="61">
        <f t="shared" si="50"/>
        <v>90000</v>
      </c>
      <c r="O156" s="61">
        <f t="shared" si="50"/>
        <v>90000</v>
      </c>
    </row>
    <row r="157" spans="1:15" ht="36" customHeight="1" x14ac:dyDescent="0.25">
      <c r="A157" s="7"/>
      <c r="B157" s="81" t="s">
        <v>146</v>
      </c>
      <c r="C157" s="11"/>
      <c r="D157" s="11"/>
      <c r="E157" s="11"/>
      <c r="F157" s="60" t="s">
        <v>113</v>
      </c>
      <c r="G157" s="60" t="s">
        <v>20</v>
      </c>
      <c r="H157" s="60" t="s">
        <v>20</v>
      </c>
      <c r="I157" s="60" t="s">
        <v>37</v>
      </c>
      <c r="J157" s="60" t="s">
        <v>147</v>
      </c>
      <c r="K157" s="60" t="s">
        <v>20</v>
      </c>
      <c r="L157" s="60" t="s">
        <v>22</v>
      </c>
      <c r="M157" s="61">
        <f t="shared" si="50"/>
        <v>90000</v>
      </c>
      <c r="N157" s="61">
        <f t="shared" si="50"/>
        <v>90000</v>
      </c>
      <c r="O157" s="61">
        <f t="shared" si="50"/>
        <v>90000</v>
      </c>
    </row>
    <row r="158" spans="1:15" ht="20.25" customHeight="1" x14ac:dyDescent="0.25">
      <c r="A158" s="7"/>
      <c r="B158" s="21" t="s">
        <v>69</v>
      </c>
      <c r="C158" s="11"/>
      <c r="D158" s="11"/>
      <c r="E158" s="11"/>
      <c r="F158" s="60" t="s">
        <v>113</v>
      </c>
      <c r="G158" s="60" t="s">
        <v>20</v>
      </c>
      <c r="H158" s="60" t="s">
        <v>20</v>
      </c>
      <c r="I158" s="60" t="s">
        <v>37</v>
      </c>
      <c r="J158" s="60" t="s">
        <v>147</v>
      </c>
      <c r="K158" s="60" t="s">
        <v>20</v>
      </c>
      <c r="L158" s="60" t="s">
        <v>70</v>
      </c>
      <c r="M158" s="61">
        <v>90000</v>
      </c>
      <c r="N158" s="61">
        <v>90000</v>
      </c>
      <c r="O158" s="61">
        <v>90000</v>
      </c>
    </row>
    <row r="159" spans="1:15" ht="35.450000000000003" customHeight="1" x14ac:dyDescent="0.25">
      <c r="A159" s="7"/>
      <c r="B159" s="21" t="s">
        <v>150</v>
      </c>
      <c r="C159" s="11"/>
      <c r="D159" s="11"/>
      <c r="E159" s="11"/>
      <c r="F159" s="60" t="s">
        <v>113</v>
      </c>
      <c r="G159" s="60" t="s">
        <v>20</v>
      </c>
      <c r="H159" s="60" t="s">
        <v>20</v>
      </c>
      <c r="I159" s="60" t="s">
        <v>40</v>
      </c>
      <c r="J159" s="60" t="s">
        <v>21</v>
      </c>
      <c r="K159" s="60" t="s">
        <v>20</v>
      </c>
      <c r="L159" s="60" t="s">
        <v>22</v>
      </c>
      <c r="M159" s="61">
        <f t="shared" ref="M159:O160" si="51">M160</f>
        <v>20000</v>
      </c>
      <c r="N159" s="61">
        <f t="shared" si="51"/>
        <v>20000</v>
      </c>
      <c r="O159" s="61">
        <f t="shared" si="51"/>
        <v>20000</v>
      </c>
    </row>
    <row r="160" spans="1:15" ht="34.5" customHeight="1" x14ac:dyDescent="0.25">
      <c r="A160" s="7"/>
      <c r="B160" s="81" t="s">
        <v>146</v>
      </c>
      <c r="C160" s="11"/>
      <c r="D160" s="11"/>
      <c r="E160" s="11"/>
      <c r="F160" s="60" t="s">
        <v>113</v>
      </c>
      <c r="G160" s="60" t="s">
        <v>20</v>
      </c>
      <c r="H160" s="60" t="s">
        <v>20</v>
      </c>
      <c r="I160" s="60" t="s">
        <v>40</v>
      </c>
      <c r="J160" s="60" t="s">
        <v>147</v>
      </c>
      <c r="K160" s="60" t="s">
        <v>20</v>
      </c>
      <c r="L160" s="60" t="s">
        <v>22</v>
      </c>
      <c r="M160" s="61">
        <f t="shared" si="51"/>
        <v>20000</v>
      </c>
      <c r="N160" s="61">
        <f t="shared" si="51"/>
        <v>20000</v>
      </c>
      <c r="O160" s="61">
        <f t="shared" si="51"/>
        <v>20000</v>
      </c>
    </row>
    <row r="161" spans="1:16" ht="24" customHeight="1" x14ac:dyDescent="0.25">
      <c r="A161" s="7"/>
      <c r="B161" s="21" t="s">
        <v>69</v>
      </c>
      <c r="C161" s="11"/>
      <c r="D161" s="11"/>
      <c r="E161" s="11"/>
      <c r="F161" s="60" t="s">
        <v>113</v>
      </c>
      <c r="G161" s="60" t="s">
        <v>20</v>
      </c>
      <c r="H161" s="60" t="s">
        <v>20</v>
      </c>
      <c r="I161" s="60" t="s">
        <v>40</v>
      </c>
      <c r="J161" s="60" t="s">
        <v>147</v>
      </c>
      <c r="K161" s="60" t="s">
        <v>20</v>
      </c>
      <c r="L161" s="60" t="s">
        <v>70</v>
      </c>
      <c r="M161" s="61">
        <v>20000</v>
      </c>
      <c r="N161" s="61">
        <v>20000</v>
      </c>
      <c r="O161" s="61">
        <v>20000</v>
      </c>
    </row>
    <row r="162" spans="1:16" ht="31.5" x14ac:dyDescent="0.25">
      <c r="A162" s="7"/>
      <c r="B162" s="21" t="s">
        <v>151</v>
      </c>
      <c r="C162" s="11"/>
      <c r="D162" s="11"/>
      <c r="E162" s="11"/>
      <c r="F162" s="60" t="s">
        <v>113</v>
      </c>
      <c r="G162" s="60" t="s">
        <v>20</v>
      </c>
      <c r="H162" s="60" t="s">
        <v>20</v>
      </c>
      <c r="I162" s="60" t="s">
        <v>43</v>
      </c>
      <c r="J162" s="60" t="s">
        <v>21</v>
      </c>
      <c r="K162" s="60" t="s">
        <v>20</v>
      </c>
      <c r="L162" s="60" t="s">
        <v>22</v>
      </c>
      <c r="M162" s="61">
        <f t="shared" ref="M162:O163" si="52">M163</f>
        <v>10000</v>
      </c>
      <c r="N162" s="61">
        <f t="shared" si="52"/>
        <v>10000</v>
      </c>
      <c r="O162" s="61">
        <f t="shared" si="52"/>
        <v>10000</v>
      </c>
    </row>
    <row r="163" spans="1:16" ht="34.5" customHeight="1" x14ac:dyDescent="0.25">
      <c r="A163" s="7"/>
      <c r="B163" s="80" t="s">
        <v>146</v>
      </c>
      <c r="C163" s="11"/>
      <c r="D163" s="11"/>
      <c r="E163" s="11"/>
      <c r="F163" s="60" t="s">
        <v>113</v>
      </c>
      <c r="G163" s="60" t="s">
        <v>20</v>
      </c>
      <c r="H163" s="60" t="s">
        <v>20</v>
      </c>
      <c r="I163" s="60" t="s">
        <v>43</v>
      </c>
      <c r="J163" s="60" t="s">
        <v>147</v>
      </c>
      <c r="K163" s="60" t="s">
        <v>20</v>
      </c>
      <c r="L163" s="60" t="s">
        <v>22</v>
      </c>
      <c r="M163" s="61">
        <f t="shared" si="52"/>
        <v>10000</v>
      </c>
      <c r="N163" s="61">
        <f t="shared" si="52"/>
        <v>10000</v>
      </c>
      <c r="O163" s="61">
        <f t="shared" si="52"/>
        <v>10000</v>
      </c>
    </row>
    <row r="164" spans="1:16" ht="21" customHeight="1" x14ac:dyDescent="0.25">
      <c r="A164" s="7"/>
      <c r="B164" s="21" t="s">
        <v>69</v>
      </c>
      <c r="C164" s="11"/>
      <c r="D164" s="11"/>
      <c r="E164" s="11"/>
      <c r="F164" s="60" t="s">
        <v>113</v>
      </c>
      <c r="G164" s="60" t="s">
        <v>20</v>
      </c>
      <c r="H164" s="60" t="s">
        <v>20</v>
      </c>
      <c r="I164" s="60" t="s">
        <v>43</v>
      </c>
      <c r="J164" s="60" t="s">
        <v>147</v>
      </c>
      <c r="K164" s="60" t="s">
        <v>20</v>
      </c>
      <c r="L164" s="60" t="s">
        <v>70</v>
      </c>
      <c r="M164" s="61">
        <v>10000</v>
      </c>
      <c r="N164" s="61">
        <v>10000</v>
      </c>
      <c r="O164" s="61">
        <v>10000</v>
      </c>
    </row>
    <row r="165" spans="1:16" ht="37.5" customHeight="1" x14ac:dyDescent="0.25">
      <c r="A165" s="24">
        <v>7</v>
      </c>
      <c r="B165" s="71" t="s">
        <v>152</v>
      </c>
      <c r="C165" s="11"/>
      <c r="D165" s="11" t="s">
        <v>16</v>
      </c>
      <c r="E165" s="11" t="s">
        <v>16</v>
      </c>
      <c r="F165" s="31" t="s">
        <v>153</v>
      </c>
      <c r="G165" s="31" t="s">
        <v>20</v>
      </c>
      <c r="H165" s="31" t="s">
        <v>20</v>
      </c>
      <c r="I165" s="31" t="s">
        <v>20</v>
      </c>
      <c r="J165" s="31" t="s">
        <v>21</v>
      </c>
      <c r="K165" s="31" t="s">
        <v>20</v>
      </c>
      <c r="L165" s="31" t="s">
        <v>22</v>
      </c>
      <c r="M165" s="58">
        <f>M166+M169</f>
        <v>2401949.21</v>
      </c>
      <c r="N165" s="58">
        <f t="shared" ref="N165:O165" si="53">N166+N169</f>
        <v>2467592.1799999997</v>
      </c>
      <c r="O165" s="58">
        <f t="shared" si="53"/>
        <v>2535867.37</v>
      </c>
    </row>
    <row r="166" spans="1:16" ht="25.15" customHeight="1" x14ac:dyDescent="0.25">
      <c r="A166" s="17"/>
      <c r="B166" s="73" t="s">
        <v>154</v>
      </c>
      <c r="C166" s="19"/>
      <c r="D166" s="20" t="s">
        <v>16</v>
      </c>
      <c r="E166" s="20" t="s">
        <v>16</v>
      </c>
      <c r="F166" s="74" t="s">
        <v>153</v>
      </c>
      <c r="G166" s="82">
        <v>0</v>
      </c>
      <c r="H166" s="82">
        <v>0</v>
      </c>
      <c r="I166" s="82">
        <v>1</v>
      </c>
      <c r="J166" s="60" t="s">
        <v>21</v>
      </c>
      <c r="K166" s="83">
        <v>0</v>
      </c>
      <c r="L166" s="74" t="s">
        <v>22</v>
      </c>
      <c r="M166" s="61">
        <f t="shared" ref="M166:O167" si="54">M167</f>
        <v>300000</v>
      </c>
      <c r="N166" s="61">
        <f t="shared" si="54"/>
        <v>300000</v>
      </c>
      <c r="O166" s="61">
        <f t="shared" si="54"/>
        <v>300000</v>
      </c>
    </row>
    <row r="167" spans="1:16" ht="20.25" customHeight="1" x14ac:dyDescent="0.25">
      <c r="A167" s="17"/>
      <c r="B167" s="21" t="s">
        <v>155</v>
      </c>
      <c r="C167" s="10"/>
      <c r="D167" s="11"/>
      <c r="E167" s="11"/>
      <c r="F167" s="60" t="s">
        <v>16</v>
      </c>
      <c r="G167" s="5">
        <v>0</v>
      </c>
      <c r="H167" s="5">
        <v>0</v>
      </c>
      <c r="I167" s="5">
        <v>1</v>
      </c>
      <c r="J167" s="5">
        <v>8046</v>
      </c>
      <c r="K167" s="5">
        <v>0</v>
      </c>
      <c r="L167" s="60" t="s">
        <v>22</v>
      </c>
      <c r="M167" s="61">
        <f t="shared" si="54"/>
        <v>300000</v>
      </c>
      <c r="N167" s="61">
        <f t="shared" si="54"/>
        <v>300000</v>
      </c>
      <c r="O167" s="61">
        <f t="shared" si="54"/>
        <v>300000</v>
      </c>
    </row>
    <row r="168" spans="1:16" ht="19.5" customHeight="1" x14ac:dyDescent="0.25">
      <c r="A168" s="17"/>
      <c r="B168" s="21" t="s">
        <v>69</v>
      </c>
      <c r="C168" s="10"/>
      <c r="D168" s="11"/>
      <c r="E168" s="11"/>
      <c r="F168" s="60" t="s">
        <v>16</v>
      </c>
      <c r="G168" s="5">
        <v>0</v>
      </c>
      <c r="H168" s="5">
        <v>0</v>
      </c>
      <c r="I168" s="5">
        <v>1</v>
      </c>
      <c r="J168" s="5">
        <v>8046</v>
      </c>
      <c r="K168" s="5">
        <v>0</v>
      </c>
      <c r="L168" s="60" t="s">
        <v>70</v>
      </c>
      <c r="M168" s="61">
        <v>300000</v>
      </c>
      <c r="N168" s="61">
        <v>300000</v>
      </c>
      <c r="O168" s="61">
        <v>300000</v>
      </c>
    </row>
    <row r="169" spans="1:16" ht="47.25" x14ac:dyDescent="0.25">
      <c r="A169" s="7"/>
      <c r="B169" s="21" t="s">
        <v>156</v>
      </c>
      <c r="C169" s="19"/>
      <c r="D169" s="20" t="s">
        <v>16</v>
      </c>
      <c r="E169" s="20" t="s">
        <v>16</v>
      </c>
      <c r="F169" s="60" t="s">
        <v>153</v>
      </c>
      <c r="G169" s="5">
        <v>0</v>
      </c>
      <c r="H169" s="5">
        <v>0</v>
      </c>
      <c r="I169" s="5">
        <v>4</v>
      </c>
      <c r="J169" s="60" t="s">
        <v>21</v>
      </c>
      <c r="K169" s="60" t="s">
        <v>20</v>
      </c>
      <c r="L169" s="60" t="s">
        <v>22</v>
      </c>
      <c r="M169" s="61">
        <f t="shared" ref="M169:O171" si="55">M170</f>
        <v>2101949.21</v>
      </c>
      <c r="N169" s="61">
        <f t="shared" si="55"/>
        <v>2167592.1799999997</v>
      </c>
      <c r="O169" s="61">
        <f t="shared" si="55"/>
        <v>2235867.37</v>
      </c>
    </row>
    <row r="170" spans="1:16" ht="31.5" x14ac:dyDescent="0.25">
      <c r="A170" s="17"/>
      <c r="B170" s="84" t="s">
        <v>157</v>
      </c>
      <c r="C170" s="10"/>
      <c r="D170" s="11"/>
      <c r="E170" s="11"/>
      <c r="F170" s="60" t="s">
        <v>16</v>
      </c>
      <c r="G170" s="5">
        <v>0</v>
      </c>
      <c r="H170" s="5">
        <v>0</v>
      </c>
      <c r="I170" s="5">
        <v>4</v>
      </c>
      <c r="J170" s="60" t="s">
        <v>158</v>
      </c>
      <c r="K170" s="85">
        <v>0</v>
      </c>
      <c r="L170" s="60" t="s">
        <v>22</v>
      </c>
      <c r="M170" s="61">
        <f t="shared" si="55"/>
        <v>2101949.21</v>
      </c>
      <c r="N170" s="61">
        <f t="shared" si="55"/>
        <v>2167592.1799999997</v>
      </c>
      <c r="O170" s="61">
        <f t="shared" si="55"/>
        <v>2235867.37</v>
      </c>
    </row>
    <row r="171" spans="1:16" ht="31.5" x14ac:dyDescent="0.25">
      <c r="A171" s="17"/>
      <c r="B171" s="86" t="s">
        <v>159</v>
      </c>
      <c r="C171" s="10"/>
      <c r="D171" s="11"/>
      <c r="E171" s="11"/>
      <c r="F171" s="60" t="s">
        <v>16</v>
      </c>
      <c r="G171" s="5">
        <v>0</v>
      </c>
      <c r="H171" s="5">
        <v>0</v>
      </c>
      <c r="I171" s="5">
        <v>4</v>
      </c>
      <c r="J171" s="60" t="s">
        <v>158</v>
      </c>
      <c r="K171" s="5">
        <v>1</v>
      </c>
      <c r="L171" s="60" t="s">
        <v>22</v>
      </c>
      <c r="M171" s="61">
        <f>M172</f>
        <v>2101949.21</v>
      </c>
      <c r="N171" s="61">
        <f t="shared" si="55"/>
        <v>2167592.1799999997</v>
      </c>
      <c r="O171" s="61">
        <f t="shared" si="55"/>
        <v>2235867.37</v>
      </c>
    </row>
    <row r="172" spans="1:16" ht="24" customHeight="1" x14ac:dyDescent="0.25">
      <c r="A172" s="7"/>
      <c r="B172" s="21" t="s">
        <v>160</v>
      </c>
      <c r="C172" s="21"/>
      <c r="D172" s="21"/>
      <c r="E172" s="21"/>
      <c r="F172" s="60" t="s">
        <v>16</v>
      </c>
      <c r="G172" s="5">
        <v>0</v>
      </c>
      <c r="H172" s="5">
        <v>0</v>
      </c>
      <c r="I172" s="5">
        <v>4</v>
      </c>
      <c r="J172" s="60" t="s">
        <v>158</v>
      </c>
      <c r="K172" s="5">
        <v>1</v>
      </c>
      <c r="L172" s="60" t="s">
        <v>161</v>
      </c>
      <c r="M172" s="61">
        <v>2101949.21</v>
      </c>
      <c r="N172" s="61">
        <f>1886717.18+280875</f>
        <v>2167592.1799999997</v>
      </c>
      <c r="O172" s="61">
        <f>1954992.37+280875</f>
        <v>2235867.37</v>
      </c>
    </row>
    <row r="173" spans="1:16" ht="31.5" x14ac:dyDescent="0.25">
      <c r="A173" s="24">
        <v>8</v>
      </c>
      <c r="B173" s="71" t="s">
        <v>162</v>
      </c>
      <c r="C173" s="11"/>
      <c r="D173" s="11" t="s">
        <v>17</v>
      </c>
      <c r="E173" s="11" t="s">
        <v>163</v>
      </c>
      <c r="F173" s="31" t="s">
        <v>164</v>
      </c>
      <c r="G173" s="31" t="s">
        <v>19</v>
      </c>
      <c r="H173" s="31" t="s">
        <v>20</v>
      </c>
      <c r="I173" s="31" t="s">
        <v>20</v>
      </c>
      <c r="J173" s="31" t="s">
        <v>21</v>
      </c>
      <c r="K173" s="31" t="s">
        <v>20</v>
      </c>
      <c r="L173" s="31" t="s">
        <v>22</v>
      </c>
      <c r="M173" s="58">
        <f>M174+M177+M180</f>
        <v>6804000</v>
      </c>
      <c r="N173" s="58">
        <f t="shared" ref="N173:O173" si="56">N174+N177</f>
        <v>404000</v>
      </c>
      <c r="O173" s="58">
        <f t="shared" si="56"/>
        <v>404000</v>
      </c>
      <c r="P173" s="22"/>
    </row>
    <row r="174" spans="1:16" ht="31.15" customHeight="1" x14ac:dyDescent="0.25">
      <c r="A174" s="7"/>
      <c r="B174" s="87" t="s">
        <v>165</v>
      </c>
      <c r="C174" s="10"/>
      <c r="D174" s="11"/>
      <c r="E174" s="11"/>
      <c r="F174" s="60" t="s">
        <v>86</v>
      </c>
      <c r="G174" s="60" t="s">
        <v>20</v>
      </c>
      <c r="H174" s="60" t="s">
        <v>20</v>
      </c>
      <c r="I174" s="60" t="s">
        <v>33</v>
      </c>
      <c r="J174" s="60" t="s">
        <v>21</v>
      </c>
      <c r="K174" s="60" t="s">
        <v>20</v>
      </c>
      <c r="L174" s="60" t="s">
        <v>22</v>
      </c>
      <c r="M174" s="61">
        <f>M175</f>
        <v>70000</v>
      </c>
      <c r="N174" s="61">
        <f t="shared" ref="N174:O175" si="57">N175</f>
        <v>70000</v>
      </c>
      <c r="O174" s="61">
        <f t="shared" si="57"/>
        <v>70000</v>
      </c>
    </row>
    <row r="175" spans="1:16" ht="36" customHeight="1" x14ac:dyDescent="0.25">
      <c r="A175" s="7"/>
      <c r="B175" s="73" t="s">
        <v>288</v>
      </c>
      <c r="C175" s="10"/>
      <c r="D175" s="11"/>
      <c r="E175" s="11"/>
      <c r="F175" s="60" t="s">
        <v>86</v>
      </c>
      <c r="G175" s="60" t="s">
        <v>20</v>
      </c>
      <c r="H175" s="60" t="s">
        <v>20</v>
      </c>
      <c r="I175" s="60" t="s">
        <v>33</v>
      </c>
      <c r="J175" s="60" t="s">
        <v>166</v>
      </c>
      <c r="K175" s="60" t="s">
        <v>20</v>
      </c>
      <c r="L175" s="60" t="s">
        <v>22</v>
      </c>
      <c r="M175" s="61">
        <f>M176</f>
        <v>70000</v>
      </c>
      <c r="N175" s="61">
        <f t="shared" si="57"/>
        <v>70000</v>
      </c>
      <c r="O175" s="61">
        <f t="shared" si="57"/>
        <v>70000</v>
      </c>
    </row>
    <row r="176" spans="1:16" ht="40.9" customHeight="1" x14ac:dyDescent="0.25">
      <c r="A176" s="7"/>
      <c r="B176" s="21" t="s">
        <v>55</v>
      </c>
      <c r="C176" s="10"/>
      <c r="D176" s="11"/>
      <c r="E176" s="11"/>
      <c r="F176" s="60" t="s">
        <v>86</v>
      </c>
      <c r="G176" s="60" t="s">
        <v>20</v>
      </c>
      <c r="H176" s="60" t="s">
        <v>20</v>
      </c>
      <c r="I176" s="60" t="s">
        <v>33</v>
      </c>
      <c r="J176" s="60" t="s">
        <v>166</v>
      </c>
      <c r="K176" s="60" t="s">
        <v>20</v>
      </c>
      <c r="L176" s="60" t="s">
        <v>56</v>
      </c>
      <c r="M176" s="61">
        <v>70000</v>
      </c>
      <c r="N176" s="61">
        <v>70000</v>
      </c>
      <c r="O176" s="61">
        <v>70000</v>
      </c>
    </row>
    <row r="177" spans="1:20" ht="20.25" customHeight="1" x14ac:dyDescent="0.25">
      <c r="A177" s="7"/>
      <c r="B177" s="21" t="s">
        <v>167</v>
      </c>
      <c r="C177" s="10"/>
      <c r="D177" s="11"/>
      <c r="E177" s="11"/>
      <c r="F177" s="60" t="s">
        <v>86</v>
      </c>
      <c r="G177" s="60" t="s">
        <v>20</v>
      </c>
      <c r="H177" s="60" t="s">
        <v>20</v>
      </c>
      <c r="I177" s="60" t="s">
        <v>37</v>
      </c>
      <c r="J177" s="60" t="s">
        <v>21</v>
      </c>
      <c r="K177" s="60" t="s">
        <v>20</v>
      </c>
      <c r="L177" s="60" t="s">
        <v>22</v>
      </c>
      <c r="M177" s="61">
        <f>M178</f>
        <v>6334000</v>
      </c>
      <c r="N177" s="61">
        <f t="shared" ref="N177:O177" si="58">N178</f>
        <v>334000</v>
      </c>
      <c r="O177" s="61">
        <f t="shared" si="58"/>
        <v>334000</v>
      </c>
    </row>
    <row r="178" spans="1:20" ht="34.9" customHeight="1" x14ac:dyDescent="0.25">
      <c r="A178" s="7"/>
      <c r="B178" s="119" t="s">
        <v>168</v>
      </c>
      <c r="C178" s="10"/>
      <c r="D178" s="11"/>
      <c r="E178" s="11"/>
      <c r="F178" s="60" t="s">
        <v>86</v>
      </c>
      <c r="G178" s="60" t="s">
        <v>20</v>
      </c>
      <c r="H178" s="60" t="s">
        <v>20</v>
      </c>
      <c r="I178" s="60" t="s">
        <v>37</v>
      </c>
      <c r="J178" s="60" t="s">
        <v>311</v>
      </c>
      <c r="K178" s="60" t="s">
        <v>20</v>
      </c>
      <c r="L178" s="60" t="s">
        <v>22</v>
      </c>
      <c r="M178" s="61">
        <f>M179</f>
        <v>6334000</v>
      </c>
      <c r="N178" s="61">
        <f>N179</f>
        <v>334000</v>
      </c>
      <c r="O178" s="61">
        <f>O179</f>
        <v>334000</v>
      </c>
    </row>
    <row r="179" spans="1:20" ht="20.25" customHeight="1" x14ac:dyDescent="0.25">
      <c r="A179" s="7"/>
      <c r="B179" s="21" t="s">
        <v>69</v>
      </c>
      <c r="C179" s="10"/>
      <c r="D179" s="11"/>
      <c r="E179" s="11"/>
      <c r="F179" s="60" t="s">
        <v>86</v>
      </c>
      <c r="G179" s="60" t="s">
        <v>20</v>
      </c>
      <c r="H179" s="60" t="s">
        <v>20</v>
      </c>
      <c r="I179" s="60" t="s">
        <v>37</v>
      </c>
      <c r="J179" s="60" t="s">
        <v>311</v>
      </c>
      <c r="K179" s="60" t="s">
        <v>20</v>
      </c>
      <c r="L179" s="60" t="s">
        <v>70</v>
      </c>
      <c r="M179" s="61">
        <f>334000+6000000</f>
        <v>6334000</v>
      </c>
      <c r="N179" s="61">
        <v>334000</v>
      </c>
      <c r="O179" s="61">
        <v>334000</v>
      </c>
    </row>
    <row r="180" spans="1:20" ht="20.25" customHeight="1" x14ac:dyDescent="0.25">
      <c r="A180" s="7"/>
      <c r="B180" s="21" t="s">
        <v>296</v>
      </c>
      <c r="C180" s="10"/>
      <c r="D180" s="11"/>
      <c r="E180" s="11"/>
      <c r="F180" s="60" t="s">
        <v>86</v>
      </c>
      <c r="G180" s="60" t="s">
        <v>20</v>
      </c>
      <c r="H180" s="60" t="s">
        <v>20</v>
      </c>
      <c r="I180" s="60" t="s">
        <v>40</v>
      </c>
      <c r="J180" s="60" t="s">
        <v>169</v>
      </c>
      <c r="K180" s="60" t="s">
        <v>20</v>
      </c>
      <c r="L180" s="60" t="s">
        <v>22</v>
      </c>
      <c r="M180" s="61">
        <v>400000</v>
      </c>
      <c r="N180" s="61"/>
      <c r="O180" s="61"/>
    </row>
    <row r="181" spans="1:20" ht="20.25" customHeight="1" x14ac:dyDescent="0.25">
      <c r="A181" s="7"/>
      <c r="B181" s="21" t="s">
        <v>69</v>
      </c>
      <c r="C181" s="10"/>
      <c r="D181" s="11"/>
      <c r="E181" s="11"/>
      <c r="F181" s="60" t="s">
        <v>86</v>
      </c>
      <c r="G181" s="60" t="s">
        <v>20</v>
      </c>
      <c r="H181" s="60" t="s">
        <v>20</v>
      </c>
      <c r="I181" s="60" t="s">
        <v>40</v>
      </c>
      <c r="J181" s="60" t="s">
        <v>169</v>
      </c>
      <c r="K181" s="60" t="s">
        <v>20</v>
      </c>
      <c r="L181" s="60" t="s">
        <v>70</v>
      </c>
      <c r="M181" s="61">
        <v>400000</v>
      </c>
      <c r="N181" s="61"/>
      <c r="O181" s="61"/>
    </row>
    <row r="182" spans="1:20" ht="54.6" customHeight="1" x14ac:dyDescent="0.25">
      <c r="A182" s="24">
        <v>9</v>
      </c>
      <c r="B182" s="71" t="s">
        <v>170</v>
      </c>
      <c r="C182" s="11"/>
      <c r="D182" s="11" t="s">
        <v>17</v>
      </c>
      <c r="E182" s="11" t="s">
        <v>163</v>
      </c>
      <c r="F182" s="31" t="s">
        <v>171</v>
      </c>
      <c r="G182" s="31" t="s">
        <v>19</v>
      </c>
      <c r="H182" s="31" t="s">
        <v>20</v>
      </c>
      <c r="I182" s="31" t="s">
        <v>20</v>
      </c>
      <c r="J182" s="31" t="s">
        <v>25</v>
      </c>
      <c r="K182" s="31" t="s">
        <v>20</v>
      </c>
      <c r="L182" s="31" t="s">
        <v>22</v>
      </c>
      <c r="M182" s="58">
        <f>M183+M185+M187</f>
        <v>700000</v>
      </c>
      <c r="N182" s="58">
        <f t="shared" ref="N182:O182" si="59">N183+N185+N187</f>
        <v>129960</v>
      </c>
      <c r="O182" s="58">
        <f t="shared" si="59"/>
        <v>129960</v>
      </c>
      <c r="P182" s="22"/>
    </row>
    <row r="183" spans="1:20" ht="21.6" customHeight="1" x14ac:dyDescent="0.25">
      <c r="A183" s="7"/>
      <c r="B183" s="21" t="s">
        <v>172</v>
      </c>
      <c r="C183" s="10"/>
      <c r="D183" s="11"/>
      <c r="E183" s="11"/>
      <c r="F183" s="60" t="s">
        <v>74</v>
      </c>
      <c r="G183" s="60" t="s">
        <v>20</v>
      </c>
      <c r="H183" s="60" t="s">
        <v>20</v>
      </c>
      <c r="I183" s="60" t="s">
        <v>27</v>
      </c>
      <c r="J183" s="60" t="s">
        <v>173</v>
      </c>
      <c r="K183" s="60" t="s">
        <v>20</v>
      </c>
      <c r="L183" s="60" t="s">
        <v>22</v>
      </c>
      <c r="M183" s="61">
        <f>M184</f>
        <v>600000</v>
      </c>
      <c r="N183" s="61">
        <f t="shared" ref="N183:O183" si="60">N184</f>
        <v>29960</v>
      </c>
      <c r="O183" s="61">
        <f t="shared" si="60"/>
        <v>29960</v>
      </c>
    </row>
    <row r="184" spans="1:20" ht="19.899999999999999" customHeight="1" x14ac:dyDescent="0.25">
      <c r="A184" s="7"/>
      <c r="B184" s="21" t="s">
        <v>69</v>
      </c>
      <c r="C184" s="10"/>
      <c r="D184" s="11"/>
      <c r="E184" s="11"/>
      <c r="F184" s="60" t="s">
        <v>74</v>
      </c>
      <c r="G184" s="60" t="s">
        <v>20</v>
      </c>
      <c r="H184" s="60" t="s">
        <v>20</v>
      </c>
      <c r="I184" s="60" t="s">
        <v>27</v>
      </c>
      <c r="J184" s="60" t="s">
        <v>173</v>
      </c>
      <c r="K184" s="60" t="s">
        <v>20</v>
      </c>
      <c r="L184" s="60" t="s">
        <v>70</v>
      </c>
      <c r="M184" s="61">
        <f>29960+570000+40</f>
        <v>600000</v>
      </c>
      <c r="N184" s="61">
        <v>29960</v>
      </c>
      <c r="O184" s="61">
        <v>29960</v>
      </c>
    </row>
    <row r="185" spans="1:20" ht="36.6" customHeight="1" x14ac:dyDescent="0.25">
      <c r="A185" s="7"/>
      <c r="B185" s="72" t="s">
        <v>174</v>
      </c>
      <c r="C185" s="10"/>
      <c r="D185" s="11"/>
      <c r="E185" s="11"/>
      <c r="F185" s="60" t="s">
        <v>74</v>
      </c>
      <c r="G185" s="60" t="s">
        <v>20</v>
      </c>
      <c r="H185" s="60" t="s">
        <v>20</v>
      </c>
      <c r="I185" s="60" t="s">
        <v>33</v>
      </c>
      <c r="J185" s="60" t="s">
        <v>173</v>
      </c>
      <c r="K185" s="60" t="s">
        <v>20</v>
      </c>
      <c r="L185" s="60" t="s">
        <v>22</v>
      </c>
      <c r="M185" s="61">
        <f>M186</f>
        <v>50000</v>
      </c>
      <c r="N185" s="61">
        <f t="shared" ref="N185:O185" si="61">N186</f>
        <v>50000</v>
      </c>
      <c r="O185" s="61">
        <f t="shared" si="61"/>
        <v>50000</v>
      </c>
    </row>
    <row r="186" spans="1:20" ht="24" customHeight="1" x14ac:dyDescent="0.25">
      <c r="A186" s="7"/>
      <c r="B186" s="21" t="s">
        <v>69</v>
      </c>
      <c r="C186" s="10"/>
      <c r="D186" s="11"/>
      <c r="E186" s="11"/>
      <c r="F186" s="60" t="s">
        <v>74</v>
      </c>
      <c r="G186" s="60" t="s">
        <v>20</v>
      </c>
      <c r="H186" s="60" t="s">
        <v>20</v>
      </c>
      <c r="I186" s="60" t="s">
        <v>33</v>
      </c>
      <c r="J186" s="60" t="s">
        <v>173</v>
      </c>
      <c r="K186" s="60" t="s">
        <v>20</v>
      </c>
      <c r="L186" s="60" t="s">
        <v>70</v>
      </c>
      <c r="M186" s="61">
        <v>50000</v>
      </c>
      <c r="N186" s="61">
        <v>50000</v>
      </c>
      <c r="O186" s="61">
        <v>50000</v>
      </c>
    </row>
    <row r="187" spans="1:20" ht="33.6" customHeight="1" x14ac:dyDescent="0.25">
      <c r="A187" s="7"/>
      <c r="B187" s="72" t="s">
        <v>175</v>
      </c>
      <c r="C187" s="10"/>
      <c r="D187" s="11"/>
      <c r="E187" s="11"/>
      <c r="F187" s="60" t="s">
        <v>74</v>
      </c>
      <c r="G187" s="60" t="s">
        <v>20</v>
      </c>
      <c r="H187" s="60" t="s">
        <v>20</v>
      </c>
      <c r="I187" s="60" t="s">
        <v>37</v>
      </c>
      <c r="J187" s="60" t="s">
        <v>173</v>
      </c>
      <c r="K187" s="60" t="s">
        <v>20</v>
      </c>
      <c r="L187" s="60" t="s">
        <v>22</v>
      </c>
      <c r="M187" s="61">
        <f>M188</f>
        <v>50000</v>
      </c>
      <c r="N187" s="61">
        <f t="shared" ref="N187:O187" si="62">N188</f>
        <v>50000</v>
      </c>
      <c r="O187" s="61">
        <f t="shared" si="62"/>
        <v>50000</v>
      </c>
    </row>
    <row r="188" spans="1:20" ht="21.6" customHeight="1" x14ac:dyDescent="0.25">
      <c r="A188" s="7"/>
      <c r="B188" s="21" t="s">
        <v>69</v>
      </c>
      <c r="C188" s="10"/>
      <c r="D188" s="11"/>
      <c r="E188" s="11"/>
      <c r="F188" s="60" t="s">
        <v>74</v>
      </c>
      <c r="G188" s="60" t="s">
        <v>20</v>
      </c>
      <c r="H188" s="60" t="s">
        <v>20</v>
      </c>
      <c r="I188" s="60" t="s">
        <v>37</v>
      </c>
      <c r="J188" s="60" t="s">
        <v>173</v>
      </c>
      <c r="K188" s="60" t="s">
        <v>20</v>
      </c>
      <c r="L188" s="60" t="s">
        <v>70</v>
      </c>
      <c r="M188" s="61">
        <v>50000</v>
      </c>
      <c r="N188" s="61">
        <v>50000</v>
      </c>
      <c r="O188" s="61">
        <v>50000</v>
      </c>
    </row>
    <row r="189" spans="1:20" ht="37.15" customHeight="1" x14ac:dyDescent="0.25">
      <c r="A189" s="24">
        <v>10</v>
      </c>
      <c r="B189" s="71" t="s">
        <v>176</v>
      </c>
      <c r="C189" s="11"/>
      <c r="D189" s="11" t="s">
        <v>128</v>
      </c>
      <c r="E189" s="11" t="s">
        <v>74</v>
      </c>
      <c r="F189" s="31" t="s">
        <v>177</v>
      </c>
      <c r="G189" s="31" t="s">
        <v>19</v>
      </c>
      <c r="H189" s="31" t="s">
        <v>20</v>
      </c>
      <c r="I189" s="31" t="s">
        <v>20</v>
      </c>
      <c r="J189" s="31" t="s">
        <v>25</v>
      </c>
      <c r="K189" s="31" t="s">
        <v>20</v>
      </c>
      <c r="L189" s="31" t="s">
        <v>22</v>
      </c>
      <c r="M189" s="58">
        <f>M190+M202</f>
        <v>142001500.13</v>
      </c>
      <c r="N189" s="58">
        <f>N190+N202</f>
        <v>122894468</v>
      </c>
      <c r="O189" s="58">
        <f>O190+O202</f>
        <v>138903156</v>
      </c>
      <c r="R189" s="15"/>
      <c r="S189" s="15"/>
      <c r="T189" s="15"/>
    </row>
    <row r="190" spans="1:20" ht="36" customHeight="1" x14ac:dyDescent="0.25">
      <c r="A190" s="7"/>
      <c r="B190" s="59" t="s">
        <v>178</v>
      </c>
      <c r="C190" s="10"/>
      <c r="D190" s="11" t="s">
        <v>128</v>
      </c>
      <c r="E190" s="11" t="s">
        <v>74</v>
      </c>
      <c r="F190" s="60" t="s">
        <v>177</v>
      </c>
      <c r="G190" s="60" t="s">
        <v>24</v>
      </c>
      <c r="H190" s="60" t="s">
        <v>20</v>
      </c>
      <c r="I190" s="60" t="s">
        <v>20</v>
      </c>
      <c r="J190" s="60" t="s">
        <v>25</v>
      </c>
      <c r="K190" s="60" t="s">
        <v>20</v>
      </c>
      <c r="L190" s="60" t="s">
        <v>22</v>
      </c>
      <c r="M190" s="61">
        <f>M191+M199+M194</f>
        <v>97670520.129999995</v>
      </c>
      <c r="N190" s="61">
        <f t="shared" ref="N190:O190" si="63">N191+N199+N194</f>
        <v>83889468</v>
      </c>
      <c r="O190" s="61">
        <f t="shared" si="63"/>
        <v>99898156</v>
      </c>
    </row>
    <row r="191" spans="1:20" ht="37.5" customHeight="1" x14ac:dyDescent="0.25">
      <c r="A191" s="7"/>
      <c r="B191" s="21" t="s">
        <v>179</v>
      </c>
      <c r="C191" s="10"/>
      <c r="D191" s="11" t="s">
        <v>128</v>
      </c>
      <c r="E191" s="11" t="s">
        <v>74</v>
      </c>
      <c r="F191" s="60" t="s">
        <v>177</v>
      </c>
      <c r="G191" s="60" t="s">
        <v>24</v>
      </c>
      <c r="H191" s="60" t="s">
        <v>20</v>
      </c>
      <c r="I191" s="60" t="s">
        <v>27</v>
      </c>
      <c r="J191" s="60" t="s">
        <v>21</v>
      </c>
      <c r="K191" s="60" t="s">
        <v>20</v>
      </c>
      <c r="L191" s="60" t="s">
        <v>22</v>
      </c>
      <c r="M191" s="61">
        <f t="shared" ref="M191:O192" si="64">M192</f>
        <v>61569420.329999998</v>
      </c>
      <c r="N191" s="61">
        <f t="shared" si="64"/>
        <v>64989468</v>
      </c>
      <c r="O191" s="61">
        <f t="shared" si="64"/>
        <v>78498156</v>
      </c>
    </row>
    <row r="192" spans="1:20" ht="15.75" x14ac:dyDescent="0.25">
      <c r="A192" s="7"/>
      <c r="B192" s="21" t="s">
        <v>180</v>
      </c>
      <c r="C192" s="10"/>
      <c r="D192" s="11"/>
      <c r="E192" s="11"/>
      <c r="F192" s="60" t="s">
        <v>112</v>
      </c>
      <c r="G192" s="60" t="s">
        <v>27</v>
      </c>
      <c r="H192" s="60" t="s">
        <v>20</v>
      </c>
      <c r="I192" s="60" t="s">
        <v>27</v>
      </c>
      <c r="J192" s="60" t="s">
        <v>181</v>
      </c>
      <c r="K192" s="60" t="s">
        <v>20</v>
      </c>
      <c r="L192" s="60" t="s">
        <v>22</v>
      </c>
      <c r="M192" s="61">
        <f t="shared" si="64"/>
        <v>61569420.329999998</v>
      </c>
      <c r="N192" s="61">
        <f t="shared" si="64"/>
        <v>64989468</v>
      </c>
      <c r="O192" s="61">
        <f t="shared" si="64"/>
        <v>78498156</v>
      </c>
    </row>
    <row r="193" spans="1:15" ht="21.75" customHeight="1" x14ac:dyDescent="0.25">
      <c r="A193" s="7"/>
      <c r="B193" s="21" t="s">
        <v>69</v>
      </c>
      <c r="C193" s="10"/>
      <c r="D193" s="11"/>
      <c r="E193" s="11"/>
      <c r="F193" s="60" t="s">
        <v>112</v>
      </c>
      <c r="G193" s="60" t="s">
        <v>27</v>
      </c>
      <c r="H193" s="60" t="s">
        <v>20</v>
      </c>
      <c r="I193" s="60" t="s">
        <v>27</v>
      </c>
      <c r="J193" s="60" t="s">
        <v>181</v>
      </c>
      <c r="K193" s="60" t="s">
        <v>20</v>
      </c>
      <c r="L193" s="60" t="s">
        <v>70</v>
      </c>
      <c r="M193" s="61">
        <f>59902656+1666764.33</f>
        <v>61569420.329999998</v>
      </c>
      <c r="N193" s="61">
        <v>64989468</v>
      </c>
      <c r="O193" s="61">
        <v>78498156</v>
      </c>
    </row>
    <row r="194" spans="1:15" ht="31.5" x14ac:dyDescent="0.25">
      <c r="A194" s="7"/>
      <c r="B194" s="21" t="s">
        <v>182</v>
      </c>
      <c r="C194" s="10"/>
      <c r="D194" s="11" t="s">
        <v>128</v>
      </c>
      <c r="E194" s="11" t="s">
        <v>74</v>
      </c>
      <c r="F194" s="60" t="s">
        <v>177</v>
      </c>
      <c r="G194" s="60" t="s">
        <v>24</v>
      </c>
      <c r="H194" s="60" t="s">
        <v>20</v>
      </c>
      <c r="I194" s="60" t="s">
        <v>33</v>
      </c>
      <c r="J194" s="60" t="s">
        <v>21</v>
      </c>
      <c r="K194" s="60" t="s">
        <v>20</v>
      </c>
      <c r="L194" s="60" t="s">
        <v>22</v>
      </c>
      <c r="M194" s="88">
        <f>M195+M197</f>
        <v>35201099.799999997</v>
      </c>
      <c r="N194" s="88">
        <f t="shared" ref="N194:O195" si="65">N195</f>
        <v>18000000</v>
      </c>
      <c r="O194" s="88">
        <f t="shared" si="65"/>
        <v>20500000</v>
      </c>
    </row>
    <row r="195" spans="1:15" ht="19.149999999999999" customHeight="1" x14ac:dyDescent="0.25">
      <c r="A195" s="7"/>
      <c r="B195" s="21" t="s">
        <v>180</v>
      </c>
      <c r="C195" s="10"/>
      <c r="D195" s="11"/>
      <c r="E195" s="11"/>
      <c r="F195" s="60" t="s">
        <v>112</v>
      </c>
      <c r="G195" s="60" t="s">
        <v>27</v>
      </c>
      <c r="H195" s="60" t="s">
        <v>20</v>
      </c>
      <c r="I195" s="60" t="s">
        <v>33</v>
      </c>
      <c r="J195" s="60" t="s">
        <v>181</v>
      </c>
      <c r="K195" s="60" t="s">
        <v>20</v>
      </c>
      <c r="L195" s="60" t="s">
        <v>22</v>
      </c>
      <c r="M195" s="88">
        <f>M196</f>
        <v>16001000</v>
      </c>
      <c r="N195" s="88">
        <f t="shared" si="65"/>
        <v>18000000</v>
      </c>
      <c r="O195" s="88">
        <f t="shared" si="65"/>
        <v>20500000</v>
      </c>
    </row>
    <row r="196" spans="1:15" ht="20.45" customHeight="1" x14ac:dyDescent="0.25">
      <c r="A196" s="7"/>
      <c r="B196" s="21" t="s">
        <v>69</v>
      </c>
      <c r="C196" s="10"/>
      <c r="D196" s="11"/>
      <c r="E196" s="11"/>
      <c r="F196" s="60" t="s">
        <v>112</v>
      </c>
      <c r="G196" s="60" t="s">
        <v>27</v>
      </c>
      <c r="H196" s="60" t="s">
        <v>20</v>
      </c>
      <c r="I196" s="60" t="s">
        <v>33</v>
      </c>
      <c r="J196" s="60" t="s">
        <v>181</v>
      </c>
      <c r="K196" s="60" t="s">
        <v>20</v>
      </c>
      <c r="L196" s="60" t="s">
        <v>70</v>
      </c>
      <c r="M196" s="88">
        <f>16000000+1000</f>
        <v>16001000</v>
      </c>
      <c r="N196" s="88">
        <v>18000000</v>
      </c>
      <c r="O196" s="88">
        <v>20500000</v>
      </c>
    </row>
    <row r="197" spans="1:15" ht="31.15" customHeight="1" x14ac:dyDescent="0.25">
      <c r="A197" s="7"/>
      <c r="B197" s="21" t="s">
        <v>309</v>
      </c>
      <c r="C197" s="10"/>
      <c r="D197" s="11"/>
      <c r="E197" s="11"/>
      <c r="F197" s="60" t="s">
        <v>112</v>
      </c>
      <c r="G197" s="60" t="s">
        <v>27</v>
      </c>
      <c r="H197" s="60" t="s">
        <v>20</v>
      </c>
      <c r="I197" s="60" t="s">
        <v>33</v>
      </c>
      <c r="J197" s="60" t="s">
        <v>310</v>
      </c>
      <c r="K197" s="60" t="s">
        <v>20</v>
      </c>
      <c r="L197" s="60" t="s">
        <v>22</v>
      </c>
      <c r="M197" s="88">
        <f>M198</f>
        <v>19200099.800000001</v>
      </c>
      <c r="N197" s="88"/>
      <c r="O197" s="88"/>
    </row>
    <row r="198" spans="1:15" ht="20.45" customHeight="1" x14ac:dyDescent="0.25">
      <c r="A198" s="7"/>
      <c r="B198" s="21" t="s">
        <v>69</v>
      </c>
      <c r="C198" s="10"/>
      <c r="D198" s="11"/>
      <c r="E198" s="11"/>
      <c r="F198" s="60" t="s">
        <v>112</v>
      </c>
      <c r="G198" s="60" t="s">
        <v>27</v>
      </c>
      <c r="H198" s="60" t="s">
        <v>20</v>
      </c>
      <c r="I198" s="60" t="s">
        <v>33</v>
      </c>
      <c r="J198" s="60" t="s">
        <v>310</v>
      </c>
      <c r="K198" s="60" t="s">
        <v>20</v>
      </c>
      <c r="L198" s="60" t="s">
        <v>70</v>
      </c>
      <c r="M198" s="88">
        <v>19200099.800000001</v>
      </c>
      <c r="N198" s="88"/>
      <c r="O198" s="88"/>
    </row>
    <row r="199" spans="1:15" ht="20.25" customHeight="1" x14ac:dyDescent="0.25">
      <c r="A199" s="7"/>
      <c r="B199" s="21" t="s">
        <v>183</v>
      </c>
      <c r="C199" s="10"/>
      <c r="D199" s="11" t="s">
        <v>128</v>
      </c>
      <c r="E199" s="11" t="s">
        <v>74</v>
      </c>
      <c r="F199" s="60" t="s">
        <v>177</v>
      </c>
      <c r="G199" s="60" t="s">
        <v>24</v>
      </c>
      <c r="H199" s="60" t="s">
        <v>20</v>
      </c>
      <c r="I199" s="60" t="s">
        <v>37</v>
      </c>
      <c r="J199" s="60" t="s">
        <v>21</v>
      </c>
      <c r="K199" s="60" t="s">
        <v>20</v>
      </c>
      <c r="L199" s="60" t="s">
        <v>22</v>
      </c>
      <c r="M199" s="88">
        <f t="shared" ref="M199:O200" si="66">M200</f>
        <v>900000</v>
      </c>
      <c r="N199" s="88">
        <f t="shared" si="66"/>
        <v>900000</v>
      </c>
      <c r="O199" s="88">
        <f t="shared" si="66"/>
        <v>900000</v>
      </c>
    </row>
    <row r="200" spans="1:15" ht="15.75" x14ac:dyDescent="0.25">
      <c r="A200" s="7"/>
      <c r="B200" s="21" t="s">
        <v>180</v>
      </c>
      <c r="C200" s="10"/>
      <c r="D200" s="11"/>
      <c r="E200" s="11"/>
      <c r="F200" s="60" t="s">
        <v>112</v>
      </c>
      <c r="G200" s="60" t="s">
        <v>27</v>
      </c>
      <c r="H200" s="60" t="s">
        <v>20</v>
      </c>
      <c r="I200" s="60" t="s">
        <v>37</v>
      </c>
      <c r="J200" s="60" t="s">
        <v>181</v>
      </c>
      <c r="K200" s="60" t="s">
        <v>20</v>
      </c>
      <c r="L200" s="60" t="s">
        <v>22</v>
      </c>
      <c r="M200" s="88">
        <f t="shared" si="66"/>
        <v>900000</v>
      </c>
      <c r="N200" s="88">
        <f t="shared" si="66"/>
        <v>900000</v>
      </c>
      <c r="O200" s="88">
        <f t="shared" si="66"/>
        <v>900000</v>
      </c>
    </row>
    <row r="201" spans="1:15" ht="18.600000000000001" customHeight="1" x14ac:dyDescent="0.25">
      <c r="A201" s="7"/>
      <c r="B201" s="21" t="s">
        <v>69</v>
      </c>
      <c r="C201" s="10"/>
      <c r="D201" s="11"/>
      <c r="E201" s="11"/>
      <c r="F201" s="60" t="s">
        <v>112</v>
      </c>
      <c r="G201" s="60" t="s">
        <v>27</v>
      </c>
      <c r="H201" s="60" t="s">
        <v>20</v>
      </c>
      <c r="I201" s="60" t="s">
        <v>37</v>
      </c>
      <c r="J201" s="60" t="s">
        <v>181</v>
      </c>
      <c r="K201" s="60" t="s">
        <v>20</v>
      </c>
      <c r="L201" s="60" t="s">
        <v>70</v>
      </c>
      <c r="M201" s="88">
        <v>900000</v>
      </c>
      <c r="N201" s="88">
        <v>900000</v>
      </c>
      <c r="O201" s="88">
        <v>900000</v>
      </c>
    </row>
    <row r="202" spans="1:15" ht="29.45" customHeight="1" x14ac:dyDescent="0.25">
      <c r="A202" s="7"/>
      <c r="B202" s="59" t="s">
        <v>184</v>
      </c>
      <c r="C202" s="10"/>
      <c r="D202" s="11" t="s">
        <v>128</v>
      </c>
      <c r="E202" s="11" t="s">
        <v>86</v>
      </c>
      <c r="F202" s="60" t="s">
        <v>177</v>
      </c>
      <c r="G202" s="60" t="s">
        <v>185</v>
      </c>
      <c r="H202" s="60" t="s">
        <v>20</v>
      </c>
      <c r="I202" s="60" t="s">
        <v>20</v>
      </c>
      <c r="J202" s="60" t="s">
        <v>25</v>
      </c>
      <c r="K202" s="60" t="s">
        <v>20</v>
      </c>
      <c r="L202" s="60" t="s">
        <v>22</v>
      </c>
      <c r="M202" s="61">
        <f>M207+M203</f>
        <v>44330980</v>
      </c>
      <c r="N202" s="61">
        <f t="shared" ref="N202:O202" si="67">N207+N203</f>
        <v>39005000</v>
      </c>
      <c r="O202" s="61">
        <f t="shared" si="67"/>
        <v>39005000</v>
      </c>
    </row>
    <row r="203" spans="1:15" ht="53.45" customHeight="1" x14ac:dyDescent="0.25">
      <c r="A203" s="7"/>
      <c r="B203" s="63" t="s">
        <v>186</v>
      </c>
      <c r="C203" s="10"/>
      <c r="D203" s="11"/>
      <c r="E203" s="11"/>
      <c r="F203" s="60" t="s">
        <v>177</v>
      </c>
      <c r="G203" s="60" t="s">
        <v>33</v>
      </c>
      <c r="H203" s="60" t="s">
        <v>20</v>
      </c>
      <c r="I203" s="60" t="s">
        <v>27</v>
      </c>
      <c r="J203" s="60" t="s">
        <v>25</v>
      </c>
      <c r="K203" s="60" t="s">
        <v>20</v>
      </c>
      <c r="L203" s="60" t="s">
        <v>22</v>
      </c>
      <c r="M203" s="88">
        <f t="shared" ref="M203:O203" si="68">M204</f>
        <v>42830980</v>
      </c>
      <c r="N203" s="88">
        <f t="shared" si="68"/>
        <v>37505000</v>
      </c>
      <c r="O203" s="88">
        <f t="shared" si="68"/>
        <v>37505000</v>
      </c>
    </row>
    <row r="204" spans="1:15" ht="21.6" customHeight="1" x14ac:dyDescent="0.25">
      <c r="A204" s="7"/>
      <c r="B204" s="63" t="s">
        <v>187</v>
      </c>
      <c r="C204" s="10"/>
      <c r="D204" s="11"/>
      <c r="E204" s="11"/>
      <c r="F204" s="60" t="s">
        <v>177</v>
      </c>
      <c r="G204" s="60" t="s">
        <v>33</v>
      </c>
      <c r="H204" s="60" t="s">
        <v>20</v>
      </c>
      <c r="I204" s="60" t="s">
        <v>27</v>
      </c>
      <c r="J204" s="60" t="s">
        <v>188</v>
      </c>
      <c r="K204" s="60" t="s">
        <v>20</v>
      </c>
      <c r="L204" s="60" t="s">
        <v>22</v>
      </c>
      <c r="M204" s="88">
        <f>M206+M205</f>
        <v>42830980</v>
      </c>
      <c r="N204" s="88">
        <f t="shared" ref="N204:O204" si="69">N206+N205</f>
        <v>37505000</v>
      </c>
      <c r="O204" s="88">
        <f t="shared" si="69"/>
        <v>37505000</v>
      </c>
    </row>
    <row r="205" spans="1:15" ht="21.6" customHeight="1" x14ac:dyDescent="0.25">
      <c r="A205" s="7"/>
      <c r="B205" s="63" t="s">
        <v>131</v>
      </c>
      <c r="C205" s="10"/>
      <c r="D205" s="11"/>
      <c r="E205" s="11"/>
      <c r="F205" s="60" t="s">
        <v>177</v>
      </c>
      <c r="G205" s="60" t="s">
        <v>33</v>
      </c>
      <c r="H205" s="60" t="s">
        <v>20</v>
      </c>
      <c r="I205" s="60" t="s">
        <v>27</v>
      </c>
      <c r="J205" s="60" t="s">
        <v>188</v>
      </c>
      <c r="K205" s="60" t="s">
        <v>20</v>
      </c>
      <c r="L205" s="60" t="s">
        <v>132</v>
      </c>
      <c r="M205" s="88">
        <v>28303400</v>
      </c>
      <c r="N205" s="88">
        <v>28303400</v>
      </c>
      <c r="O205" s="88">
        <v>28303400</v>
      </c>
    </row>
    <row r="206" spans="1:15" ht="20.45" customHeight="1" x14ac:dyDescent="0.25">
      <c r="A206" s="7"/>
      <c r="B206" s="21" t="s">
        <v>69</v>
      </c>
      <c r="C206" s="10"/>
      <c r="D206" s="11"/>
      <c r="E206" s="11"/>
      <c r="F206" s="60" t="s">
        <v>177</v>
      </c>
      <c r="G206" s="60" t="s">
        <v>33</v>
      </c>
      <c r="H206" s="60" t="s">
        <v>20</v>
      </c>
      <c r="I206" s="60" t="s">
        <v>27</v>
      </c>
      <c r="J206" s="60" t="s">
        <v>188</v>
      </c>
      <c r="K206" s="60" t="s">
        <v>20</v>
      </c>
      <c r="L206" s="60" t="s">
        <v>70</v>
      </c>
      <c r="M206" s="88">
        <f>8631600+5895980</f>
        <v>14527580</v>
      </c>
      <c r="N206" s="88">
        <v>9201600</v>
      </c>
      <c r="O206" s="88">
        <v>9201600</v>
      </c>
    </row>
    <row r="207" spans="1:15" ht="37.9" customHeight="1" x14ac:dyDescent="0.25">
      <c r="A207" s="7"/>
      <c r="B207" s="70" t="s">
        <v>189</v>
      </c>
      <c r="C207" s="10"/>
      <c r="D207" s="11"/>
      <c r="E207" s="11"/>
      <c r="F207" s="60" t="s">
        <v>112</v>
      </c>
      <c r="G207" s="60" t="s">
        <v>33</v>
      </c>
      <c r="H207" s="60" t="s">
        <v>20</v>
      </c>
      <c r="I207" s="60" t="s">
        <v>33</v>
      </c>
      <c r="J207" s="60" t="s">
        <v>190</v>
      </c>
      <c r="K207" s="60" t="s">
        <v>20</v>
      </c>
      <c r="L207" s="60" t="s">
        <v>22</v>
      </c>
      <c r="M207" s="88">
        <f>M208</f>
        <v>1500000</v>
      </c>
      <c r="N207" s="88">
        <f t="shared" ref="N207:O207" si="70">N208</f>
        <v>1500000</v>
      </c>
      <c r="O207" s="88">
        <f t="shared" si="70"/>
        <v>1500000</v>
      </c>
    </row>
    <row r="208" spans="1:15" ht="25.9" customHeight="1" x14ac:dyDescent="0.25">
      <c r="A208" s="7"/>
      <c r="B208" s="21" t="s">
        <v>69</v>
      </c>
      <c r="C208" s="10"/>
      <c r="D208" s="11"/>
      <c r="E208" s="11"/>
      <c r="F208" s="60" t="s">
        <v>112</v>
      </c>
      <c r="G208" s="60" t="s">
        <v>33</v>
      </c>
      <c r="H208" s="60" t="s">
        <v>20</v>
      </c>
      <c r="I208" s="60" t="s">
        <v>33</v>
      </c>
      <c r="J208" s="60" t="s">
        <v>190</v>
      </c>
      <c r="K208" s="60" t="s">
        <v>20</v>
      </c>
      <c r="L208" s="60" t="s">
        <v>70</v>
      </c>
      <c r="M208" s="88">
        <v>1500000</v>
      </c>
      <c r="N208" s="88">
        <v>1500000</v>
      </c>
      <c r="O208" s="88">
        <v>1500000</v>
      </c>
    </row>
    <row r="209" spans="1:20" ht="43.5" customHeight="1" x14ac:dyDescent="0.25">
      <c r="A209" s="24">
        <v>11</v>
      </c>
      <c r="B209" s="71" t="s">
        <v>191</v>
      </c>
      <c r="C209" s="11"/>
      <c r="D209" s="11" t="s">
        <v>128</v>
      </c>
      <c r="E209" s="11" t="s">
        <v>192</v>
      </c>
      <c r="F209" s="31" t="s">
        <v>193</v>
      </c>
      <c r="G209" s="31" t="s">
        <v>19</v>
      </c>
      <c r="H209" s="31" t="s">
        <v>20</v>
      </c>
      <c r="I209" s="31" t="s">
        <v>20</v>
      </c>
      <c r="J209" s="31" t="s">
        <v>25</v>
      </c>
      <c r="K209" s="31" t="s">
        <v>20</v>
      </c>
      <c r="L209" s="31" t="s">
        <v>22</v>
      </c>
      <c r="M209" s="58">
        <f>M210</f>
        <v>463877</v>
      </c>
      <c r="N209" s="58">
        <f>N210</f>
        <v>407144</v>
      </c>
      <c r="O209" s="58">
        <f>O210</f>
        <v>407144</v>
      </c>
    </row>
    <row r="210" spans="1:20" ht="20.25" customHeight="1" x14ac:dyDescent="0.25">
      <c r="A210" s="7"/>
      <c r="B210" s="59" t="s">
        <v>194</v>
      </c>
      <c r="C210" s="10"/>
      <c r="D210" s="11" t="s">
        <v>128</v>
      </c>
      <c r="E210" s="11" t="s">
        <v>86</v>
      </c>
      <c r="F210" s="60" t="s">
        <v>124</v>
      </c>
      <c r="G210" s="60" t="s">
        <v>37</v>
      </c>
      <c r="H210" s="60" t="s">
        <v>20</v>
      </c>
      <c r="I210" s="60" t="s">
        <v>20</v>
      </c>
      <c r="J210" s="60" t="s">
        <v>25</v>
      </c>
      <c r="K210" s="60" t="s">
        <v>20</v>
      </c>
      <c r="L210" s="60" t="s">
        <v>22</v>
      </c>
      <c r="M210" s="61">
        <f>M211+M216+M219</f>
        <v>463877</v>
      </c>
      <c r="N210" s="61">
        <f t="shared" ref="N210:O210" si="71">N211+N216+N219</f>
        <v>407144</v>
      </c>
      <c r="O210" s="61">
        <f t="shared" si="71"/>
        <v>407144</v>
      </c>
    </row>
    <row r="211" spans="1:20" ht="31.5" x14ac:dyDescent="0.25">
      <c r="A211" s="113"/>
      <c r="B211" s="89" t="s">
        <v>195</v>
      </c>
      <c r="C211" s="10"/>
      <c r="D211" s="11"/>
      <c r="E211" s="11"/>
      <c r="F211" s="60" t="s">
        <v>193</v>
      </c>
      <c r="G211" s="60" t="s">
        <v>37</v>
      </c>
      <c r="H211" s="60" t="s">
        <v>20</v>
      </c>
      <c r="I211" s="60" t="s">
        <v>40</v>
      </c>
      <c r="J211" s="60" t="s">
        <v>21</v>
      </c>
      <c r="K211" s="60" t="s">
        <v>20</v>
      </c>
      <c r="L211" s="60" t="s">
        <v>22</v>
      </c>
      <c r="M211" s="88">
        <f>M212+M214</f>
        <v>363877</v>
      </c>
      <c r="N211" s="88">
        <f t="shared" ref="N211:O211" si="72">N212+N214</f>
        <v>307144</v>
      </c>
      <c r="O211" s="88">
        <f t="shared" si="72"/>
        <v>307144</v>
      </c>
    </row>
    <row r="212" spans="1:20" ht="38.450000000000003" customHeight="1" x14ac:dyDescent="0.25">
      <c r="A212" s="7"/>
      <c r="B212" s="90" t="s">
        <v>196</v>
      </c>
      <c r="C212" s="10"/>
      <c r="D212" s="11"/>
      <c r="E212" s="11"/>
      <c r="F212" s="60" t="s">
        <v>124</v>
      </c>
      <c r="G212" s="60" t="s">
        <v>37</v>
      </c>
      <c r="H212" s="60" t="s">
        <v>20</v>
      </c>
      <c r="I212" s="60" t="s">
        <v>40</v>
      </c>
      <c r="J212" s="60" t="s">
        <v>197</v>
      </c>
      <c r="K212" s="60" t="s">
        <v>20</v>
      </c>
      <c r="L212" s="60" t="s">
        <v>22</v>
      </c>
      <c r="M212" s="88">
        <f>M213</f>
        <v>292037</v>
      </c>
      <c r="N212" s="88">
        <f t="shared" ref="N212:O212" si="73">N213</f>
        <v>229392</v>
      </c>
      <c r="O212" s="88">
        <f t="shared" si="73"/>
        <v>229392</v>
      </c>
    </row>
    <row r="213" spans="1:20" ht="37.15" customHeight="1" x14ac:dyDescent="0.25">
      <c r="A213" s="7"/>
      <c r="B213" s="21" t="s">
        <v>57</v>
      </c>
      <c r="C213" s="10"/>
      <c r="D213" s="11"/>
      <c r="E213" s="11"/>
      <c r="F213" s="60" t="s">
        <v>124</v>
      </c>
      <c r="G213" s="60" t="s">
        <v>37</v>
      </c>
      <c r="H213" s="60" t="s">
        <v>20</v>
      </c>
      <c r="I213" s="60" t="s">
        <v>40</v>
      </c>
      <c r="J213" s="60" t="s">
        <v>197</v>
      </c>
      <c r="K213" s="60" t="s">
        <v>20</v>
      </c>
      <c r="L213" s="60" t="s">
        <v>58</v>
      </c>
      <c r="M213" s="88">
        <f>229392+5912+56733</f>
        <v>292037</v>
      </c>
      <c r="N213" s="88">
        <v>229392</v>
      </c>
      <c r="O213" s="88">
        <v>229392</v>
      </c>
    </row>
    <row r="214" spans="1:20" ht="31.5" x14ac:dyDescent="0.25">
      <c r="A214" s="113"/>
      <c r="B214" s="21" t="s">
        <v>198</v>
      </c>
      <c r="C214" s="10"/>
      <c r="D214" s="11"/>
      <c r="E214" s="11"/>
      <c r="F214" s="60" t="s">
        <v>124</v>
      </c>
      <c r="G214" s="60" t="s">
        <v>37</v>
      </c>
      <c r="H214" s="60" t="s">
        <v>20</v>
      </c>
      <c r="I214" s="60" t="s">
        <v>40</v>
      </c>
      <c r="J214" s="60" t="s">
        <v>199</v>
      </c>
      <c r="K214" s="60" t="s">
        <v>20</v>
      </c>
      <c r="L214" s="60" t="s">
        <v>22</v>
      </c>
      <c r="M214" s="88">
        <f>M215</f>
        <v>71840</v>
      </c>
      <c r="N214" s="88">
        <f t="shared" ref="N214:O214" si="74">N215</f>
        <v>77752</v>
      </c>
      <c r="O214" s="88">
        <f t="shared" si="74"/>
        <v>77752</v>
      </c>
    </row>
    <row r="215" spans="1:20" ht="23.45" customHeight="1" x14ac:dyDescent="0.25">
      <c r="A215" s="7"/>
      <c r="B215" s="21" t="s">
        <v>69</v>
      </c>
      <c r="C215" s="10"/>
      <c r="D215" s="11"/>
      <c r="E215" s="11"/>
      <c r="F215" s="60" t="s">
        <v>124</v>
      </c>
      <c r="G215" s="60" t="s">
        <v>37</v>
      </c>
      <c r="H215" s="60" t="s">
        <v>20</v>
      </c>
      <c r="I215" s="60" t="s">
        <v>40</v>
      </c>
      <c r="J215" s="60" t="s">
        <v>199</v>
      </c>
      <c r="K215" s="60" t="s">
        <v>20</v>
      </c>
      <c r="L215" s="60" t="s">
        <v>70</v>
      </c>
      <c r="M215" s="88">
        <f>77752-5912</f>
        <v>71840</v>
      </c>
      <c r="N215" s="88">
        <v>77752</v>
      </c>
      <c r="O215" s="88">
        <v>77752</v>
      </c>
    </row>
    <row r="216" spans="1:20" ht="66.599999999999994" customHeight="1" x14ac:dyDescent="0.25">
      <c r="A216" s="7"/>
      <c r="B216" s="21" t="s">
        <v>200</v>
      </c>
      <c r="C216" s="10"/>
      <c r="D216" s="11"/>
      <c r="E216" s="11"/>
      <c r="F216" s="60" t="s">
        <v>124</v>
      </c>
      <c r="G216" s="60" t="s">
        <v>37</v>
      </c>
      <c r="H216" s="60" t="s">
        <v>20</v>
      </c>
      <c r="I216" s="60" t="s">
        <v>43</v>
      </c>
      <c r="J216" s="60" t="s">
        <v>21</v>
      </c>
      <c r="K216" s="60" t="s">
        <v>20</v>
      </c>
      <c r="L216" s="60" t="s">
        <v>22</v>
      </c>
      <c r="M216" s="88">
        <f>M217</f>
        <v>70000</v>
      </c>
      <c r="N216" s="88">
        <f t="shared" ref="N216:O217" si="75">N217</f>
        <v>70000</v>
      </c>
      <c r="O216" s="88">
        <f t="shared" si="75"/>
        <v>70000</v>
      </c>
    </row>
    <row r="217" spans="1:20" ht="28.9" customHeight="1" x14ac:dyDescent="0.25">
      <c r="A217" s="7"/>
      <c r="B217" s="21" t="s">
        <v>201</v>
      </c>
      <c r="C217" s="10"/>
      <c r="D217" s="11"/>
      <c r="E217" s="11"/>
      <c r="F217" s="60" t="s">
        <v>124</v>
      </c>
      <c r="G217" s="60" t="s">
        <v>37</v>
      </c>
      <c r="H217" s="60" t="s">
        <v>20</v>
      </c>
      <c r="I217" s="60" t="s">
        <v>43</v>
      </c>
      <c r="J217" s="60" t="s">
        <v>202</v>
      </c>
      <c r="K217" s="60" t="s">
        <v>20</v>
      </c>
      <c r="L217" s="60" t="s">
        <v>22</v>
      </c>
      <c r="M217" s="88">
        <f>M218</f>
        <v>70000</v>
      </c>
      <c r="N217" s="88">
        <f t="shared" si="75"/>
        <v>70000</v>
      </c>
      <c r="O217" s="88">
        <f t="shared" si="75"/>
        <v>70000</v>
      </c>
    </row>
    <row r="218" spans="1:20" ht="22.15" customHeight="1" x14ac:dyDescent="0.25">
      <c r="A218" s="7"/>
      <c r="B218" s="21" t="s">
        <v>69</v>
      </c>
      <c r="C218" s="10"/>
      <c r="D218" s="11"/>
      <c r="E218" s="11"/>
      <c r="F218" s="60" t="s">
        <v>124</v>
      </c>
      <c r="G218" s="60" t="s">
        <v>37</v>
      </c>
      <c r="H218" s="60" t="s">
        <v>20</v>
      </c>
      <c r="I218" s="60" t="s">
        <v>43</v>
      </c>
      <c r="J218" s="60" t="s">
        <v>202</v>
      </c>
      <c r="K218" s="60" t="s">
        <v>20</v>
      </c>
      <c r="L218" s="60" t="s">
        <v>70</v>
      </c>
      <c r="M218" s="88">
        <v>70000</v>
      </c>
      <c r="N218" s="88">
        <v>70000</v>
      </c>
      <c r="O218" s="88">
        <v>70000</v>
      </c>
    </row>
    <row r="219" spans="1:20" ht="22.15" customHeight="1" x14ac:dyDescent="0.25">
      <c r="A219" s="7"/>
      <c r="B219" s="21" t="s">
        <v>203</v>
      </c>
      <c r="C219" s="10"/>
      <c r="D219" s="11"/>
      <c r="E219" s="11"/>
      <c r="F219" s="60" t="s">
        <v>124</v>
      </c>
      <c r="G219" s="60" t="s">
        <v>37</v>
      </c>
      <c r="H219" s="60" t="s">
        <v>20</v>
      </c>
      <c r="I219" s="60" t="s">
        <v>109</v>
      </c>
      <c r="J219" s="60" t="s">
        <v>21</v>
      </c>
      <c r="K219" s="60" t="s">
        <v>20</v>
      </c>
      <c r="L219" s="60" t="s">
        <v>22</v>
      </c>
      <c r="M219" s="88">
        <f>M220</f>
        <v>30000</v>
      </c>
      <c r="N219" s="88">
        <f t="shared" ref="N219:O220" si="76">N220</f>
        <v>30000</v>
      </c>
      <c r="O219" s="88">
        <f t="shared" si="76"/>
        <v>30000</v>
      </c>
    </row>
    <row r="220" spans="1:20" ht="43.15" customHeight="1" x14ac:dyDescent="0.25">
      <c r="A220" s="7"/>
      <c r="B220" s="73" t="s">
        <v>204</v>
      </c>
      <c r="C220" s="10"/>
      <c r="D220" s="11"/>
      <c r="E220" s="11"/>
      <c r="F220" s="60" t="s">
        <v>124</v>
      </c>
      <c r="G220" s="60" t="s">
        <v>37</v>
      </c>
      <c r="H220" s="60" t="s">
        <v>20</v>
      </c>
      <c r="I220" s="60" t="s">
        <v>109</v>
      </c>
      <c r="J220" s="60" t="s">
        <v>205</v>
      </c>
      <c r="K220" s="60" t="s">
        <v>20</v>
      </c>
      <c r="L220" s="60" t="s">
        <v>22</v>
      </c>
      <c r="M220" s="88">
        <f>M221</f>
        <v>30000</v>
      </c>
      <c r="N220" s="88">
        <f t="shared" si="76"/>
        <v>30000</v>
      </c>
      <c r="O220" s="88">
        <f t="shared" si="76"/>
        <v>30000</v>
      </c>
    </row>
    <row r="221" spans="1:20" ht="38.450000000000003" customHeight="1" x14ac:dyDescent="0.25">
      <c r="A221" s="7"/>
      <c r="B221" s="21" t="s">
        <v>57</v>
      </c>
      <c r="C221" s="10"/>
      <c r="D221" s="11"/>
      <c r="E221" s="11"/>
      <c r="F221" s="60" t="s">
        <v>124</v>
      </c>
      <c r="G221" s="60" t="s">
        <v>37</v>
      </c>
      <c r="H221" s="60" t="s">
        <v>20</v>
      </c>
      <c r="I221" s="60" t="s">
        <v>109</v>
      </c>
      <c r="J221" s="60" t="s">
        <v>205</v>
      </c>
      <c r="K221" s="60" t="s">
        <v>20</v>
      </c>
      <c r="L221" s="60" t="s">
        <v>58</v>
      </c>
      <c r="M221" s="88">
        <v>30000</v>
      </c>
      <c r="N221" s="88">
        <v>30000</v>
      </c>
      <c r="O221" s="88">
        <v>30000</v>
      </c>
    </row>
    <row r="222" spans="1:20" ht="51" customHeight="1" x14ac:dyDescent="0.25">
      <c r="A222" s="24">
        <v>12</v>
      </c>
      <c r="B222" s="71" t="s">
        <v>206</v>
      </c>
      <c r="C222" s="11"/>
      <c r="D222" s="11" t="s">
        <v>17</v>
      </c>
      <c r="E222" s="11" t="s">
        <v>163</v>
      </c>
      <c r="F222" s="31" t="s">
        <v>207</v>
      </c>
      <c r="G222" s="31" t="s">
        <v>19</v>
      </c>
      <c r="H222" s="31" t="s">
        <v>20</v>
      </c>
      <c r="I222" s="31" t="s">
        <v>20</v>
      </c>
      <c r="J222" s="31" t="s">
        <v>21</v>
      </c>
      <c r="K222" s="31" t="s">
        <v>20</v>
      </c>
      <c r="L222" s="31" t="s">
        <v>22</v>
      </c>
      <c r="M222" s="58">
        <f>M223+M228+M231+M233</f>
        <v>114904049.58999999</v>
      </c>
      <c r="N222" s="58">
        <f>N223+N228+N231+N233</f>
        <v>68453701.900000006</v>
      </c>
      <c r="O222" s="58">
        <f>O223+O228+O231+O233</f>
        <v>64748991.310000002</v>
      </c>
      <c r="R222" s="15"/>
      <c r="S222" s="15"/>
      <c r="T222" s="15"/>
    </row>
    <row r="223" spans="1:20" ht="15.75" x14ac:dyDescent="0.25">
      <c r="A223" s="7"/>
      <c r="B223" s="91" t="s">
        <v>208</v>
      </c>
      <c r="C223" s="10"/>
      <c r="D223" s="11"/>
      <c r="E223" s="11"/>
      <c r="F223" s="60" t="s">
        <v>192</v>
      </c>
      <c r="G223" s="60" t="s">
        <v>20</v>
      </c>
      <c r="H223" s="60" t="s">
        <v>20</v>
      </c>
      <c r="I223" s="60" t="s">
        <v>27</v>
      </c>
      <c r="J223" s="60" t="s">
        <v>21</v>
      </c>
      <c r="K223" s="60" t="s">
        <v>20</v>
      </c>
      <c r="L223" s="60" t="s">
        <v>22</v>
      </c>
      <c r="M223" s="88">
        <f>M224+M226</f>
        <v>19664716.5</v>
      </c>
      <c r="N223" s="88">
        <f t="shared" ref="N223:O223" si="77">N224+N226</f>
        <v>17055958.149999999</v>
      </c>
      <c r="O223" s="88">
        <f t="shared" si="77"/>
        <v>17186130.850000001</v>
      </c>
    </row>
    <row r="224" spans="1:20" ht="43.15" customHeight="1" x14ac:dyDescent="0.25">
      <c r="A224" s="7"/>
      <c r="B224" s="89" t="s">
        <v>209</v>
      </c>
      <c r="C224" s="10"/>
      <c r="D224" s="11"/>
      <c r="E224" s="11"/>
      <c r="F224" s="60" t="s">
        <v>192</v>
      </c>
      <c r="G224" s="60" t="s">
        <v>20</v>
      </c>
      <c r="H224" s="60" t="s">
        <v>20</v>
      </c>
      <c r="I224" s="60" t="s">
        <v>27</v>
      </c>
      <c r="J224" s="60" t="s">
        <v>210</v>
      </c>
      <c r="K224" s="60" t="s">
        <v>20</v>
      </c>
      <c r="L224" s="60" t="s">
        <v>22</v>
      </c>
      <c r="M224" s="88">
        <f>M225</f>
        <v>13635018.9</v>
      </c>
      <c r="N224" s="88">
        <f t="shared" ref="N224:O224" si="78">N225</f>
        <v>10917462.32</v>
      </c>
      <c r="O224" s="88">
        <f t="shared" si="78"/>
        <v>10908015.119999999</v>
      </c>
    </row>
    <row r="225" spans="1:15" ht="15.75" x14ac:dyDescent="0.25">
      <c r="A225" s="7"/>
      <c r="B225" s="84" t="s">
        <v>211</v>
      </c>
      <c r="C225" s="10"/>
      <c r="D225" s="11"/>
      <c r="E225" s="11"/>
      <c r="F225" s="60" t="s">
        <v>192</v>
      </c>
      <c r="G225" s="60" t="s">
        <v>20</v>
      </c>
      <c r="H225" s="60" t="s">
        <v>20</v>
      </c>
      <c r="I225" s="60" t="s">
        <v>27</v>
      </c>
      <c r="J225" s="60" t="s">
        <v>210</v>
      </c>
      <c r="K225" s="60" t="s">
        <v>20</v>
      </c>
      <c r="L225" s="60" t="s">
        <v>212</v>
      </c>
      <c r="M225" s="88">
        <v>13635018.9</v>
      </c>
      <c r="N225" s="88">
        <v>10917462.32</v>
      </c>
      <c r="O225" s="88">
        <v>10908015.119999999</v>
      </c>
    </row>
    <row r="226" spans="1:15" ht="31.5" x14ac:dyDescent="0.25">
      <c r="A226" s="7"/>
      <c r="B226" s="21" t="s">
        <v>213</v>
      </c>
      <c r="C226" s="11"/>
      <c r="D226" s="11" t="s">
        <v>214</v>
      </c>
      <c r="E226" s="11" t="s">
        <v>17</v>
      </c>
      <c r="F226" s="60" t="s">
        <v>192</v>
      </c>
      <c r="G226" s="60" t="s">
        <v>20</v>
      </c>
      <c r="H226" s="60" t="s">
        <v>20</v>
      </c>
      <c r="I226" s="60" t="s">
        <v>27</v>
      </c>
      <c r="J226" s="60" t="s">
        <v>215</v>
      </c>
      <c r="K226" s="60" t="s">
        <v>20</v>
      </c>
      <c r="L226" s="60" t="s">
        <v>22</v>
      </c>
      <c r="M226" s="88">
        <f>M227</f>
        <v>6029697.5999999996</v>
      </c>
      <c r="N226" s="88">
        <f t="shared" ref="N226:O226" si="79">N227</f>
        <v>6138495.8300000001</v>
      </c>
      <c r="O226" s="88">
        <f t="shared" si="79"/>
        <v>6278115.7300000004</v>
      </c>
    </row>
    <row r="227" spans="1:15" ht="15.75" x14ac:dyDescent="0.25">
      <c r="A227" s="7"/>
      <c r="B227" s="84" t="s">
        <v>211</v>
      </c>
      <c r="C227" s="11"/>
      <c r="D227" s="11" t="s">
        <v>214</v>
      </c>
      <c r="E227" s="11" t="s">
        <v>17</v>
      </c>
      <c r="F227" s="60" t="s">
        <v>192</v>
      </c>
      <c r="G227" s="60" t="s">
        <v>20</v>
      </c>
      <c r="H227" s="60" t="s">
        <v>20</v>
      </c>
      <c r="I227" s="60" t="s">
        <v>27</v>
      </c>
      <c r="J227" s="60" t="s">
        <v>215</v>
      </c>
      <c r="K227" s="60" t="s">
        <v>20</v>
      </c>
      <c r="L227" s="60" t="s">
        <v>212</v>
      </c>
      <c r="M227" s="88">
        <v>6029697.5999999996</v>
      </c>
      <c r="N227" s="88">
        <v>6138495.8300000001</v>
      </c>
      <c r="O227" s="88">
        <v>6278115.7300000004</v>
      </c>
    </row>
    <row r="228" spans="1:15" ht="15.75" x14ac:dyDescent="0.25">
      <c r="A228" s="7"/>
      <c r="B228" s="21" t="s">
        <v>216</v>
      </c>
      <c r="C228" s="11"/>
      <c r="D228" s="11" t="s">
        <v>214</v>
      </c>
      <c r="E228" s="11" t="s">
        <v>91</v>
      </c>
      <c r="F228" s="60" t="s">
        <v>207</v>
      </c>
      <c r="G228" s="60" t="s">
        <v>20</v>
      </c>
      <c r="H228" s="60" t="s">
        <v>20</v>
      </c>
      <c r="I228" s="60" t="s">
        <v>33</v>
      </c>
      <c r="J228" s="60" t="s">
        <v>21</v>
      </c>
      <c r="K228" s="60" t="s">
        <v>20</v>
      </c>
      <c r="L228" s="60" t="s">
        <v>22</v>
      </c>
      <c r="M228" s="88">
        <f>M229</f>
        <v>55427986.380000003</v>
      </c>
      <c r="N228" s="88">
        <f t="shared" ref="N228:O228" si="80">N229</f>
        <v>0</v>
      </c>
      <c r="O228" s="88">
        <f t="shared" si="80"/>
        <v>0</v>
      </c>
    </row>
    <row r="229" spans="1:15" ht="15.75" x14ac:dyDescent="0.25">
      <c r="A229" s="7"/>
      <c r="B229" s="84" t="s">
        <v>217</v>
      </c>
      <c r="C229" s="11"/>
      <c r="D229" s="11"/>
      <c r="E229" s="11"/>
      <c r="F229" s="60" t="s">
        <v>207</v>
      </c>
      <c r="G229" s="60" t="s">
        <v>20</v>
      </c>
      <c r="H229" s="60" t="s">
        <v>20</v>
      </c>
      <c r="I229" s="60" t="s">
        <v>33</v>
      </c>
      <c r="J229" s="60" t="s">
        <v>218</v>
      </c>
      <c r="K229" s="60" t="s">
        <v>20</v>
      </c>
      <c r="L229" s="60" t="s">
        <v>22</v>
      </c>
      <c r="M229" s="88">
        <f t="shared" ref="M229:O229" si="81">M230</f>
        <v>55427986.380000003</v>
      </c>
      <c r="N229" s="88">
        <f t="shared" si="81"/>
        <v>0</v>
      </c>
      <c r="O229" s="88">
        <f t="shared" si="81"/>
        <v>0</v>
      </c>
    </row>
    <row r="230" spans="1:15" ht="15.75" x14ac:dyDescent="0.25">
      <c r="A230" s="7"/>
      <c r="B230" s="84" t="s">
        <v>211</v>
      </c>
      <c r="C230" s="11"/>
      <c r="D230" s="11" t="s">
        <v>214</v>
      </c>
      <c r="E230" s="11" t="s">
        <v>91</v>
      </c>
      <c r="F230" s="60" t="s">
        <v>207</v>
      </c>
      <c r="G230" s="60" t="s">
        <v>20</v>
      </c>
      <c r="H230" s="60" t="s">
        <v>20</v>
      </c>
      <c r="I230" s="60" t="s">
        <v>33</v>
      </c>
      <c r="J230" s="60" t="s">
        <v>219</v>
      </c>
      <c r="K230" s="60" t="s">
        <v>20</v>
      </c>
      <c r="L230" s="60" t="s">
        <v>212</v>
      </c>
      <c r="M230" s="88">
        <v>55427986.380000003</v>
      </c>
      <c r="N230" s="88">
        <v>0</v>
      </c>
      <c r="O230" s="88">
        <v>0</v>
      </c>
    </row>
    <row r="231" spans="1:15" ht="15.75" x14ac:dyDescent="0.25">
      <c r="A231" s="7"/>
      <c r="B231" s="21" t="s">
        <v>220</v>
      </c>
      <c r="C231" s="10"/>
      <c r="D231" s="11" t="s">
        <v>17</v>
      </c>
      <c r="E231" s="11" t="s">
        <v>163</v>
      </c>
      <c r="F231" s="60" t="s">
        <v>207</v>
      </c>
      <c r="G231" s="60" t="s">
        <v>20</v>
      </c>
      <c r="H231" s="60" t="s">
        <v>20</v>
      </c>
      <c r="I231" s="60" t="s">
        <v>37</v>
      </c>
      <c r="J231" s="60" t="s">
        <v>221</v>
      </c>
      <c r="K231" s="60" t="s">
        <v>20</v>
      </c>
      <c r="L231" s="60" t="s">
        <v>22</v>
      </c>
      <c r="M231" s="88">
        <f>M232</f>
        <v>555500</v>
      </c>
      <c r="N231" s="88">
        <f t="shared" ref="N231:O231" si="82">N232</f>
        <v>160000</v>
      </c>
      <c r="O231" s="88">
        <f t="shared" si="82"/>
        <v>160000</v>
      </c>
    </row>
    <row r="232" spans="1:15" ht="15.75" x14ac:dyDescent="0.25">
      <c r="A232" s="7"/>
      <c r="B232" s="77" t="s">
        <v>222</v>
      </c>
      <c r="C232" s="10"/>
      <c r="D232" s="11"/>
      <c r="E232" s="11"/>
      <c r="F232" s="60" t="s">
        <v>192</v>
      </c>
      <c r="G232" s="60" t="s">
        <v>20</v>
      </c>
      <c r="H232" s="60" t="s">
        <v>20</v>
      </c>
      <c r="I232" s="60" t="s">
        <v>37</v>
      </c>
      <c r="J232" s="60" t="s">
        <v>221</v>
      </c>
      <c r="K232" s="60" t="s">
        <v>20</v>
      </c>
      <c r="L232" s="60" t="s">
        <v>223</v>
      </c>
      <c r="M232" s="88">
        <f>160000+325500+70000</f>
        <v>555500</v>
      </c>
      <c r="N232" s="88">
        <v>160000</v>
      </c>
      <c r="O232" s="88">
        <v>160000</v>
      </c>
    </row>
    <row r="233" spans="1:15" ht="16.899999999999999" customHeight="1" x14ac:dyDescent="0.25">
      <c r="A233" s="7"/>
      <c r="B233" s="21" t="s">
        <v>224</v>
      </c>
      <c r="C233" s="11"/>
      <c r="D233" s="11" t="s">
        <v>163</v>
      </c>
      <c r="E233" s="11" t="s">
        <v>17</v>
      </c>
      <c r="F233" s="60" t="s">
        <v>192</v>
      </c>
      <c r="G233" s="60" t="s">
        <v>20</v>
      </c>
      <c r="H233" s="60" t="s">
        <v>20</v>
      </c>
      <c r="I233" s="60" t="s">
        <v>40</v>
      </c>
      <c r="J233" s="60" t="s">
        <v>21</v>
      </c>
      <c r="K233" s="60" t="s">
        <v>20</v>
      </c>
      <c r="L233" s="60" t="s">
        <v>22</v>
      </c>
      <c r="M233" s="88">
        <f t="shared" ref="M233:O234" si="83">M234</f>
        <v>39255846.709999993</v>
      </c>
      <c r="N233" s="88">
        <f t="shared" si="83"/>
        <v>51237743.75</v>
      </c>
      <c r="O233" s="88">
        <f t="shared" si="83"/>
        <v>47402860.460000001</v>
      </c>
    </row>
    <row r="234" spans="1:15" ht="15.75" x14ac:dyDescent="0.25">
      <c r="A234" s="7"/>
      <c r="B234" s="21" t="s">
        <v>225</v>
      </c>
      <c r="C234" s="11"/>
      <c r="D234" s="11" t="s">
        <v>163</v>
      </c>
      <c r="E234" s="11" t="s">
        <v>17</v>
      </c>
      <c r="F234" s="60" t="s">
        <v>192</v>
      </c>
      <c r="G234" s="60" t="s">
        <v>20</v>
      </c>
      <c r="H234" s="60" t="s">
        <v>20</v>
      </c>
      <c r="I234" s="60" t="s">
        <v>40</v>
      </c>
      <c r="J234" s="60" t="s">
        <v>226</v>
      </c>
      <c r="K234" s="60" t="s">
        <v>20</v>
      </c>
      <c r="L234" s="60" t="s">
        <v>22</v>
      </c>
      <c r="M234" s="88">
        <f t="shared" si="83"/>
        <v>39255846.709999993</v>
      </c>
      <c r="N234" s="88">
        <f t="shared" si="83"/>
        <v>51237743.75</v>
      </c>
      <c r="O234" s="88">
        <f t="shared" si="83"/>
        <v>47402860.460000001</v>
      </c>
    </row>
    <row r="235" spans="1:15" ht="15.75" x14ac:dyDescent="0.25">
      <c r="A235" s="7"/>
      <c r="B235" s="21" t="s">
        <v>225</v>
      </c>
      <c r="C235" s="11"/>
      <c r="D235" s="11" t="s">
        <v>163</v>
      </c>
      <c r="E235" s="11" t="s">
        <v>17</v>
      </c>
      <c r="F235" s="60" t="s">
        <v>207</v>
      </c>
      <c r="G235" s="60" t="s">
        <v>20</v>
      </c>
      <c r="H235" s="60" t="s">
        <v>20</v>
      </c>
      <c r="I235" s="60" t="s">
        <v>40</v>
      </c>
      <c r="J235" s="60" t="s">
        <v>226</v>
      </c>
      <c r="K235" s="60" t="s">
        <v>20</v>
      </c>
      <c r="L235" s="60" t="s">
        <v>227</v>
      </c>
      <c r="M235" s="88">
        <f>46165112.48-6909265.77</f>
        <v>39255846.709999993</v>
      </c>
      <c r="N235" s="88">
        <v>51237743.75</v>
      </c>
      <c r="O235" s="88">
        <v>47402860.460000001</v>
      </c>
    </row>
    <row r="236" spans="1:15" ht="39" customHeight="1" x14ac:dyDescent="0.25">
      <c r="A236" s="24">
        <v>13</v>
      </c>
      <c r="B236" s="71" t="s">
        <v>228</v>
      </c>
      <c r="C236" s="11"/>
      <c r="D236" s="11"/>
      <c r="E236" s="11"/>
      <c r="F236" s="31" t="s">
        <v>163</v>
      </c>
      <c r="G236" s="31" t="s">
        <v>20</v>
      </c>
      <c r="H236" s="31" t="s">
        <v>20</v>
      </c>
      <c r="I236" s="31" t="s">
        <v>20</v>
      </c>
      <c r="J236" s="31" t="s">
        <v>21</v>
      </c>
      <c r="K236" s="31" t="s">
        <v>20</v>
      </c>
      <c r="L236" s="31" t="s">
        <v>22</v>
      </c>
      <c r="M236" s="58">
        <f>M237+M240</f>
        <v>135580325.78</v>
      </c>
      <c r="N236" s="58">
        <f t="shared" ref="N236:O236" si="84">N237+N240</f>
        <v>150000</v>
      </c>
      <c r="O236" s="58">
        <f t="shared" si="84"/>
        <v>150000</v>
      </c>
    </row>
    <row r="237" spans="1:15" ht="22.15" customHeight="1" x14ac:dyDescent="0.25">
      <c r="A237" s="24"/>
      <c r="B237" s="92" t="s">
        <v>229</v>
      </c>
      <c r="C237" s="11"/>
      <c r="D237" s="11"/>
      <c r="E237" s="11"/>
      <c r="F237" s="60" t="s">
        <v>163</v>
      </c>
      <c r="G237" s="60" t="s">
        <v>20</v>
      </c>
      <c r="H237" s="60" t="s">
        <v>20</v>
      </c>
      <c r="I237" s="60" t="s">
        <v>27</v>
      </c>
      <c r="J237" s="60" t="s">
        <v>22</v>
      </c>
      <c r="K237" s="60" t="s">
        <v>20</v>
      </c>
      <c r="L237" s="60" t="s">
        <v>22</v>
      </c>
      <c r="M237" s="88">
        <f t="shared" ref="M237:O238" si="85">M238</f>
        <v>4009016.78</v>
      </c>
      <c r="N237" s="88">
        <f t="shared" si="85"/>
        <v>150000</v>
      </c>
      <c r="O237" s="88">
        <f t="shared" si="85"/>
        <v>150000</v>
      </c>
    </row>
    <row r="238" spans="1:15" ht="39" customHeight="1" x14ac:dyDescent="0.25">
      <c r="A238" s="24"/>
      <c r="B238" s="92" t="s">
        <v>230</v>
      </c>
      <c r="C238" s="11"/>
      <c r="D238" s="11"/>
      <c r="E238" s="11"/>
      <c r="F238" s="60" t="s">
        <v>163</v>
      </c>
      <c r="G238" s="60" t="s">
        <v>20</v>
      </c>
      <c r="H238" s="60" t="s">
        <v>20</v>
      </c>
      <c r="I238" s="60" t="s">
        <v>27</v>
      </c>
      <c r="J238" s="60" t="s">
        <v>231</v>
      </c>
      <c r="K238" s="60" t="s">
        <v>232</v>
      </c>
      <c r="L238" s="60" t="s">
        <v>22</v>
      </c>
      <c r="M238" s="88">
        <f t="shared" si="85"/>
        <v>4009016.78</v>
      </c>
      <c r="N238" s="88">
        <f t="shared" si="85"/>
        <v>150000</v>
      </c>
      <c r="O238" s="88">
        <f t="shared" si="85"/>
        <v>150000</v>
      </c>
    </row>
    <row r="239" spans="1:15" ht="18.75" customHeight="1" x14ac:dyDescent="0.25">
      <c r="A239" s="24"/>
      <c r="B239" s="92" t="s">
        <v>233</v>
      </c>
      <c r="C239" s="11"/>
      <c r="D239" s="11"/>
      <c r="E239" s="11"/>
      <c r="F239" s="60" t="s">
        <v>163</v>
      </c>
      <c r="G239" s="60" t="s">
        <v>20</v>
      </c>
      <c r="H239" s="60" t="s">
        <v>20</v>
      </c>
      <c r="I239" s="60" t="s">
        <v>27</v>
      </c>
      <c r="J239" s="60" t="s">
        <v>231</v>
      </c>
      <c r="K239" s="60" t="s">
        <v>232</v>
      </c>
      <c r="L239" s="60" t="s">
        <v>234</v>
      </c>
      <c r="M239" s="88">
        <f>150000+3859016.78</f>
        <v>4009016.78</v>
      </c>
      <c r="N239" s="88">
        <v>150000</v>
      </c>
      <c r="O239" s="88">
        <v>150000</v>
      </c>
    </row>
    <row r="240" spans="1:15" ht="24.6" customHeight="1" x14ac:dyDescent="0.25">
      <c r="A240" s="24">
        <v>14</v>
      </c>
      <c r="B240" s="93" t="s">
        <v>235</v>
      </c>
      <c r="C240" s="11"/>
      <c r="D240" s="11"/>
      <c r="E240" s="11"/>
      <c r="F240" s="60" t="s">
        <v>163</v>
      </c>
      <c r="G240" s="60" t="s">
        <v>20</v>
      </c>
      <c r="H240" s="60" t="s">
        <v>20</v>
      </c>
      <c r="I240" s="60" t="s">
        <v>40</v>
      </c>
      <c r="J240" s="60" t="s">
        <v>21</v>
      </c>
      <c r="K240" s="60" t="s">
        <v>20</v>
      </c>
      <c r="L240" s="60" t="s">
        <v>22</v>
      </c>
      <c r="M240" s="88">
        <f>M241+M243</f>
        <v>131571309</v>
      </c>
      <c r="N240" s="88">
        <f t="shared" ref="N240:O241" si="86">N241</f>
        <v>0</v>
      </c>
      <c r="O240" s="88">
        <f t="shared" si="86"/>
        <v>0</v>
      </c>
    </row>
    <row r="241" spans="1:20" ht="31.5" x14ac:dyDescent="0.25">
      <c r="A241" s="7"/>
      <c r="B241" s="79" t="s">
        <v>236</v>
      </c>
      <c r="C241" s="11"/>
      <c r="D241" s="11"/>
      <c r="E241" s="11"/>
      <c r="F241" s="60" t="s">
        <v>163</v>
      </c>
      <c r="G241" s="60" t="s">
        <v>20</v>
      </c>
      <c r="H241" s="60" t="s">
        <v>20</v>
      </c>
      <c r="I241" s="60" t="s">
        <v>40</v>
      </c>
      <c r="J241" s="60" t="s">
        <v>237</v>
      </c>
      <c r="K241" s="60" t="s">
        <v>238</v>
      </c>
      <c r="L241" s="60" t="s">
        <v>22</v>
      </c>
      <c r="M241" s="88">
        <f>M242</f>
        <v>120191680</v>
      </c>
      <c r="N241" s="88">
        <f t="shared" si="86"/>
        <v>0</v>
      </c>
      <c r="O241" s="88">
        <f t="shared" si="86"/>
        <v>0</v>
      </c>
    </row>
    <row r="242" spans="1:20" ht="15.75" x14ac:dyDescent="0.25">
      <c r="A242" s="7"/>
      <c r="B242" s="79" t="s">
        <v>239</v>
      </c>
      <c r="C242" s="11"/>
      <c r="D242" s="11"/>
      <c r="E242" s="11"/>
      <c r="F242" s="60" t="s">
        <v>163</v>
      </c>
      <c r="G242" s="60" t="s">
        <v>20</v>
      </c>
      <c r="H242" s="60" t="s">
        <v>20</v>
      </c>
      <c r="I242" s="60" t="s">
        <v>40</v>
      </c>
      <c r="J242" s="60" t="s">
        <v>237</v>
      </c>
      <c r="K242" s="60" t="s">
        <v>238</v>
      </c>
      <c r="L242" s="60" t="s">
        <v>240</v>
      </c>
      <c r="M242" s="88">
        <v>120191680</v>
      </c>
      <c r="N242" s="88">
        <v>0</v>
      </c>
      <c r="O242" s="88">
        <v>0</v>
      </c>
    </row>
    <row r="243" spans="1:20" ht="15.75" x14ac:dyDescent="0.25">
      <c r="A243" s="7"/>
      <c r="B243" s="79" t="s">
        <v>239</v>
      </c>
      <c r="C243" s="11"/>
      <c r="D243" s="11"/>
      <c r="E243" s="11"/>
      <c r="F243" s="60" t="s">
        <v>163</v>
      </c>
      <c r="G243" s="60" t="s">
        <v>20</v>
      </c>
      <c r="H243" s="60" t="s">
        <v>20</v>
      </c>
      <c r="I243" s="60" t="s">
        <v>40</v>
      </c>
      <c r="J243" s="60" t="s">
        <v>181</v>
      </c>
      <c r="K243" s="60" t="s">
        <v>20</v>
      </c>
      <c r="L243" s="60" t="s">
        <v>240</v>
      </c>
      <c r="M243" s="88">
        <v>11379629</v>
      </c>
      <c r="N243" s="88"/>
      <c r="O243" s="88"/>
    </row>
    <row r="244" spans="1:20" ht="37.15" customHeight="1" x14ac:dyDescent="0.25">
      <c r="A244" s="24">
        <v>14</v>
      </c>
      <c r="B244" s="71" t="s">
        <v>241</v>
      </c>
      <c r="C244" s="11"/>
      <c r="D244" s="11"/>
      <c r="E244" s="11"/>
      <c r="F244" s="31" t="s">
        <v>214</v>
      </c>
      <c r="G244" s="31" t="s">
        <v>20</v>
      </c>
      <c r="H244" s="31" t="s">
        <v>20</v>
      </c>
      <c r="I244" s="31" t="s">
        <v>20</v>
      </c>
      <c r="J244" s="31" t="s">
        <v>21</v>
      </c>
      <c r="K244" s="31" t="s">
        <v>20</v>
      </c>
      <c r="L244" s="31" t="s">
        <v>22</v>
      </c>
      <c r="M244" s="58">
        <f t="shared" ref="M244:O246" si="87">M245</f>
        <v>1128765.77</v>
      </c>
      <c r="N244" s="58">
        <f t="shared" si="87"/>
        <v>444741.98</v>
      </c>
      <c r="O244" s="58">
        <f t="shared" si="87"/>
        <v>444741.98</v>
      </c>
      <c r="P244" s="22"/>
    </row>
    <row r="245" spans="1:20" ht="47.25" x14ac:dyDescent="0.25">
      <c r="A245" s="23"/>
      <c r="B245" s="77" t="s">
        <v>242</v>
      </c>
      <c r="C245" s="11"/>
      <c r="D245" s="11"/>
      <c r="E245" s="11"/>
      <c r="F245" s="60" t="s">
        <v>214</v>
      </c>
      <c r="G245" s="60" t="s">
        <v>20</v>
      </c>
      <c r="H245" s="60" t="s">
        <v>243</v>
      </c>
      <c r="I245" s="60" t="s">
        <v>244</v>
      </c>
      <c r="J245" s="60" t="s">
        <v>21</v>
      </c>
      <c r="K245" s="60" t="s">
        <v>20</v>
      </c>
      <c r="L245" s="60" t="s">
        <v>22</v>
      </c>
      <c r="M245" s="88">
        <f t="shared" si="87"/>
        <v>1128765.77</v>
      </c>
      <c r="N245" s="88">
        <f t="shared" si="87"/>
        <v>444741.98</v>
      </c>
      <c r="O245" s="88">
        <f t="shared" si="87"/>
        <v>444741.98</v>
      </c>
    </row>
    <row r="246" spans="1:20" ht="36.6" customHeight="1" x14ac:dyDescent="0.25">
      <c r="A246" s="7"/>
      <c r="B246" s="77" t="s">
        <v>245</v>
      </c>
      <c r="C246" s="11"/>
      <c r="D246" s="11"/>
      <c r="E246" s="11"/>
      <c r="F246" s="60" t="s">
        <v>214</v>
      </c>
      <c r="G246" s="60" t="s">
        <v>20</v>
      </c>
      <c r="H246" s="60" t="s">
        <v>243</v>
      </c>
      <c r="I246" s="60" t="s">
        <v>244</v>
      </c>
      <c r="J246" s="60" t="s">
        <v>246</v>
      </c>
      <c r="K246" s="60" t="s">
        <v>27</v>
      </c>
      <c r="L246" s="60" t="s">
        <v>22</v>
      </c>
      <c r="M246" s="88">
        <f t="shared" si="87"/>
        <v>1128765.77</v>
      </c>
      <c r="N246" s="88">
        <f t="shared" si="87"/>
        <v>444741.98</v>
      </c>
      <c r="O246" s="88">
        <f t="shared" si="87"/>
        <v>444741.98</v>
      </c>
    </row>
    <row r="247" spans="1:20" ht="21" customHeight="1" x14ac:dyDescent="0.25">
      <c r="A247" s="7"/>
      <c r="B247" s="21" t="s">
        <v>233</v>
      </c>
      <c r="C247" s="11"/>
      <c r="D247" s="11"/>
      <c r="E247" s="11"/>
      <c r="F247" s="60" t="s">
        <v>214</v>
      </c>
      <c r="G247" s="60" t="s">
        <v>20</v>
      </c>
      <c r="H247" s="60" t="s">
        <v>243</v>
      </c>
      <c r="I247" s="60" t="s">
        <v>244</v>
      </c>
      <c r="J247" s="60" t="s">
        <v>246</v>
      </c>
      <c r="K247" s="60" t="s">
        <v>27</v>
      </c>
      <c r="L247" s="60" t="s">
        <v>234</v>
      </c>
      <c r="M247" s="88">
        <f>444741.98+684023.79</f>
        <v>1128765.77</v>
      </c>
      <c r="N247" s="88">
        <v>444741.98</v>
      </c>
      <c r="O247" s="88">
        <v>444741.98</v>
      </c>
    </row>
    <row r="248" spans="1:20" ht="53.45" customHeight="1" x14ac:dyDescent="0.25">
      <c r="A248" s="94">
        <v>15</v>
      </c>
      <c r="B248" s="71" t="s">
        <v>247</v>
      </c>
      <c r="C248" s="11"/>
      <c r="D248" s="11"/>
      <c r="E248" s="11"/>
      <c r="F248" s="31" t="s">
        <v>248</v>
      </c>
      <c r="G248" s="31" t="s">
        <v>20</v>
      </c>
      <c r="H248" s="31" t="s">
        <v>20</v>
      </c>
      <c r="I248" s="31" t="s">
        <v>20</v>
      </c>
      <c r="J248" s="31" t="s">
        <v>21</v>
      </c>
      <c r="K248" s="31" t="s">
        <v>20</v>
      </c>
      <c r="L248" s="31" t="s">
        <v>22</v>
      </c>
      <c r="M248" s="58">
        <f t="shared" ref="M248:O250" si="88">M249</f>
        <v>990000</v>
      </c>
      <c r="N248" s="58">
        <f t="shared" si="88"/>
        <v>990000</v>
      </c>
      <c r="O248" s="58">
        <f t="shared" si="88"/>
        <v>990000</v>
      </c>
      <c r="P248" s="22"/>
    </row>
    <row r="249" spans="1:20" ht="37.15" customHeight="1" x14ac:dyDescent="0.25">
      <c r="A249" s="7"/>
      <c r="B249" s="95" t="s">
        <v>249</v>
      </c>
      <c r="C249" s="10"/>
      <c r="D249" s="11"/>
      <c r="E249" s="11"/>
      <c r="F249" s="60" t="s">
        <v>248</v>
      </c>
      <c r="G249" s="60" t="s">
        <v>20</v>
      </c>
      <c r="H249" s="60" t="s">
        <v>20</v>
      </c>
      <c r="I249" s="60" t="s">
        <v>27</v>
      </c>
      <c r="J249" s="60" t="s">
        <v>21</v>
      </c>
      <c r="K249" s="60" t="s">
        <v>20</v>
      </c>
      <c r="L249" s="60" t="s">
        <v>22</v>
      </c>
      <c r="M249" s="88">
        <f>M250</f>
        <v>990000</v>
      </c>
      <c r="N249" s="88">
        <f t="shared" si="88"/>
        <v>990000</v>
      </c>
      <c r="O249" s="88">
        <f t="shared" si="88"/>
        <v>990000</v>
      </c>
    </row>
    <row r="250" spans="1:20" ht="27.6" customHeight="1" x14ac:dyDescent="0.25">
      <c r="A250" s="7"/>
      <c r="B250" s="95" t="s">
        <v>250</v>
      </c>
      <c r="C250" s="10"/>
      <c r="D250" s="11"/>
      <c r="E250" s="11"/>
      <c r="F250" s="60" t="s">
        <v>248</v>
      </c>
      <c r="G250" s="60" t="s">
        <v>20</v>
      </c>
      <c r="H250" s="60" t="s">
        <v>20</v>
      </c>
      <c r="I250" s="60" t="s">
        <v>27</v>
      </c>
      <c r="J250" s="60" t="s">
        <v>251</v>
      </c>
      <c r="K250" s="60" t="s">
        <v>20</v>
      </c>
      <c r="L250" s="60" t="s">
        <v>22</v>
      </c>
      <c r="M250" s="88">
        <f>M251</f>
        <v>990000</v>
      </c>
      <c r="N250" s="88">
        <f t="shared" si="88"/>
        <v>990000</v>
      </c>
      <c r="O250" s="88">
        <f t="shared" si="88"/>
        <v>990000</v>
      </c>
    </row>
    <row r="251" spans="1:20" ht="28.15" customHeight="1" x14ac:dyDescent="0.25">
      <c r="A251" s="7"/>
      <c r="B251" s="21" t="s">
        <v>69</v>
      </c>
      <c r="C251" s="10"/>
      <c r="D251" s="11"/>
      <c r="E251" s="11"/>
      <c r="F251" s="60" t="s">
        <v>248</v>
      </c>
      <c r="G251" s="60" t="s">
        <v>20</v>
      </c>
      <c r="H251" s="60" t="s">
        <v>20</v>
      </c>
      <c r="I251" s="60" t="s">
        <v>27</v>
      </c>
      <c r="J251" s="60" t="s">
        <v>251</v>
      </c>
      <c r="K251" s="60" t="s">
        <v>20</v>
      </c>
      <c r="L251" s="60" t="s">
        <v>70</v>
      </c>
      <c r="M251" s="88">
        <v>990000</v>
      </c>
      <c r="N251" s="88">
        <v>990000</v>
      </c>
      <c r="O251" s="88">
        <v>990000</v>
      </c>
    </row>
    <row r="252" spans="1:20" ht="47.25" customHeight="1" x14ac:dyDescent="0.25">
      <c r="A252" s="24">
        <v>16</v>
      </c>
      <c r="B252" s="71" t="s">
        <v>252</v>
      </c>
      <c r="C252" s="11"/>
      <c r="D252" s="11" t="s">
        <v>135</v>
      </c>
      <c r="E252" s="11" t="s">
        <v>91</v>
      </c>
      <c r="F252" s="31" t="s">
        <v>253</v>
      </c>
      <c r="G252" s="31" t="s">
        <v>19</v>
      </c>
      <c r="H252" s="31" t="s">
        <v>20</v>
      </c>
      <c r="I252" s="31" t="s">
        <v>20</v>
      </c>
      <c r="J252" s="31" t="s">
        <v>21</v>
      </c>
      <c r="K252" s="31" t="s">
        <v>20</v>
      </c>
      <c r="L252" s="31" t="s">
        <v>22</v>
      </c>
      <c r="M252" s="58">
        <f>M253+M256+M259+M268+M271+M274+M277+M280+M262+M283+M265</f>
        <v>85320826.590000004</v>
      </c>
      <c r="N252" s="58">
        <f t="shared" ref="N252:O252" si="89">N253+N256+N259+N268+N271+N274+N277+N280</f>
        <v>15246710</v>
      </c>
      <c r="O252" s="58">
        <f t="shared" si="89"/>
        <v>15246710</v>
      </c>
      <c r="R252" s="15"/>
      <c r="S252" s="15"/>
      <c r="T252" s="15"/>
    </row>
    <row r="253" spans="1:20" ht="24" customHeight="1" x14ac:dyDescent="0.25">
      <c r="A253" s="7"/>
      <c r="B253" s="21" t="s">
        <v>254</v>
      </c>
      <c r="C253" s="28"/>
      <c r="D253" s="11"/>
      <c r="E253" s="11"/>
      <c r="F253" s="60" t="s">
        <v>253</v>
      </c>
      <c r="G253" s="60" t="s">
        <v>19</v>
      </c>
      <c r="H253" s="60" t="s">
        <v>20</v>
      </c>
      <c r="I253" s="60" t="s">
        <v>27</v>
      </c>
      <c r="J253" s="60" t="s">
        <v>21</v>
      </c>
      <c r="K253" s="60" t="s">
        <v>20</v>
      </c>
      <c r="L253" s="60" t="s">
        <v>22</v>
      </c>
      <c r="M253" s="88">
        <f t="shared" ref="M253:O254" si="90">M254</f>
        <v>4061872.37</v>
      </c>
      <c r="N253" s="88">
        <f t="shared" si="90"/>
        <v>3421100</v>
      </c>
      <c r="O253" s="88">
        <f t="shared" si="90"/>
        <v>3421100</v>
      </c>
    </row>
    <row r="254" spans="1:20" ht="15.75" x14ac:dyDescent="0.25">
      <c r="A254" s="7"/>
      <c r="B254" s="21" t="s">
        <v>255</v>
      </c>
      <c r="C254" s="28"/>
      <c r="D254" s="11"/>
      <c r="E254" s="11"/>
      <c r="F254" s="60" t="s">
        <v>256</v>
      </c>
      <c r="G254" s="60" t="s">
        <v>20</v>
      </c>
      <c r="H254" s="60" t="s">
        <v>20</v>
      </c>
      <c r="I254" s="60" t="s">
        <v>27</v>
      </c>
      <c r="J254" s="60" t="s">
        <v>257</v>
      </c>
      <c r="K254" s="60" t="s">
        <v>20</v>
      </c>
      <c r="L254" s="60" t="s">
        <v>22</v>
      </c>
      <c r="M254" s="88">
        <f t="shared" si="90"/>
        <v>4061872.37</v>
      </c>
      <c r="N254" s="88">
        <f t="shared" si="90"/>
        <v>3421100</v>
      </c>
      <c r="O254" s="88">
        <f t="shared" si="90"/>
        <v>3421100</v>
      </c>
    </row>
    <row r="255" spans="1:20" ht="21.75" customHeight="1" x14ac:dyDescent="0.25">
      <c r="A255" s="25"/>
      <c r="B255" s="21" t="s">
        <v>69</v>
      </c>
      <c r="C255" s="26"/>
      <c r="D255" s="11"/>
      <c r="E255" s="11"/>
      <c r="F255" s="60" t="s">
        <v>256</v>
      </c>
      <c r="G255" s="60" t="s">
        <v>20</v>
      </c>
      <c r="H255" s="60" t="s">
        <v>20</v>
      </c>
      <c r="I255" s="60" t="s">
        <v>27</v>
      </c>
      <c r="J255" s="60" t="s">
        <v>257</v>
      </c>
      <c r="K255" s="60" t="s">
        <v>20</v>
      </c>
      <c r="L255" s="60" t="s">
        <v>70</v>
      </c>
      <c r="M255" s="88">
        <f>3421100+640772.37</f>
        <v>4061872.37</v>
      </c>
      <c r="N255" s="88">
        <v>3421100</v>
      </c>
      <c r="O255" s="88">
        <v>3421100</v>
      </c>
    </row>
    <row r="256" spans="1:20" ht="36.6" customHeight="1" x14ac:dyDescent="0.25">
      <c r="A256" s="25"/>
      <c r="B256" s="21" t="s">
        <v>258</v>
      </c>
      <c r="C256" s="26"/>
      <c r="D256" s="11"/>
      <c r="E256" s="11"/>
      <c r="F256" s="60" t="s">
        <v>253</v>
      </c>
      <c r="G256" s="60" t="s">
        <v>19</v>
      </c>
      <c r="H256" s="60" t="s">
        <v>20</v>
      </c>
      <c r="I256" s="60" t="s">
        <v>33</v>
      </c>
      <c r="J256" s="60" t="s">
        <v>21</v>
      </c>
      <c r="K256" s="60" t="s">
        <v>20</v>
      </c>
      <c r="L256" s="60" t="s">
        <v>22</v>
      </c>
      <c r="M256" s="88">
        <f t="shared" ref="M256:O257" si="91">M257</f>
        <v>5779610</v>
      </c>
      <c r="N256" s="88">
        <f t="shared" si="91"/>
        <v>5779610</v>
      </c>
      <c r="O256" s="88">
        <f t="shared" si="91"/>
        <v>5779610</v>
      </c>
    </row>
    <row r="257" spans="1:15" ht="21" customHeight="1" x14ac:dyDescent="0.25">
      <c r="A257" s="25"/>
      <c r="B257" s="21" t="s">
        <v>259</v>
      </c>
      <c r="C257" s="26"/>
      <c r="D257" s="11"/>
      <c r="E257" s="11"/>
      <c r="F257" s="60" t="s">
        <v>253</v>
      </c>
      <c r="G257" s="60" t="s">
        <v>19</v>
      </c>
      <c r="H257" s="60" t="s">
        <v>20</v>
      </c>
      <c r="I257" s="60" t="s">
        <v>33</v>
      </c>
      <c r="J257" s="60" t="s">
        <v>257</v>
      </c>
      <c r="K257" s="60" t="s">
        <v>20</v>
      </c>
      <c r="L257" s="60" t="s">
        <v>22</v>
      </c>
      <c r="M257" s="88">
        <f t="shared" si="91"/>
        <v>5779610</v>
      </c>
      <c r="N257" s="88">
        <f t="shared" si="91"/>
        <v>5779610</v>
      </c>
      <c r="O257" s="88">
        <f t="shared" si="91"/>
        <v>5779610</v>
      </c>
    </row>
    <row r="258" spans="1:15" ht="20.25" customHeight="1" x14ac:dyDescent="0.25">
      <c r="A258" s="25"/>
      <c r="B258" s="21" t="s">
        <v>69</v>
      </c>
      <c r="C258" s="26"/>
      <c r="D258" s="11"/>
      <c r="E258" s="11"/>
      <c r="F258" s="60" t="s">
        <v>253</v>
      </c>
      <c r="G258" s="60" t="s">
        <v>19</v>
      </c>
      <c r="H258" s="60" t="s">
        <v>20</v>
      </c>
      <c r="I258" s="60" t="s">
        <v>33</v>
      </c>
      <c r="J258" s="60" t="s">
        <v>257</v>
      </c>
      <c r="K258" s="60" t="s">
        <v>20</v>
      </c>
      <c r="L258" s="60" t="s">
        <v>70</v>
      </c>
      <c r="M258" s="88">
        <v>5779610</v>
      </c>
      <c r="N258" s="88">
        <v>5779610</v>
      </c>
      <c r="O258" s="88">
        <v>5779610</v>
      </c>
    </row>
    <row r="259" spans="1:15" ht="37.9" customHeight="1" x14ac:dyDescent="0.25">
      <c r="A259" s="25"/>
      <c r="B259" s="21" t="s">
        <v>260</v>
      </c>
      <c r="C259" s="26"/>
      <c r="D259" s="11"/>
      <c r="E259" s="11"/>
      <c r="F259" s="60" t="s">
        <v>253</v>
      </c>
      <c r="G259" s="60" t="s">
        <v>19</v>
      </c>
      <c r="H259" s="60" t="s">
        <v>20</v>
      </c>
      <c r="I259" s="60" t="s">
        <v>37</v>
      </c>
      <c r="J259" s="60" t="s">
        <v>21</v>
      </c>
      <c r="K259" s="60" t="s">
        <v>20</v>
      </c>
      <c r="L259" s="60" t="s">
        <v>22</v>
      </c>
      <c r="M259" s="88">
        <f>M260</f>
        <v>75000</v>
      </c>
      <c r="N259" s="88">
        <f t="shared" ref="N259:O260" si="92">N260</f>
        <v>75000</v>
      </c>
      <c r="O259" s="88">
        <f t="shared" si="92"/>
        <v>75000</v>
      </c>
    </row>
    <row r="260" spans="1:15" ht="15.75" x14ac:dyDescent="0.25">
      <c r="A260" s="25"/>
      <c r="B260" s="21" t="s">
        <v>255</v>
      </c>
      <c r="C260" s="26"/>
      <c r="D260" s="11"/>
      <c r="E260" s="11"/>
      <c r="F260" s="60" t="s">
        <v>253</v>
      </c>
      <c r="G260" s="60" t="s">
        <v>19</v>
      </c>
      <c r="H260" s="60" t="s">
        <v>20</v>
      </c>
      <c r="I260" s="60" t="s">
        <v>37</v>
      </c>
      <c r="J260" s="60" t="s">
        <v>257</v>
      </c>
      <c r="K260" s="60" t="s">
        <v>20</v>
      </c>
      <c r="L260" s="60" t="s">
        <v>22</v>
      </c>
      <c r="M260" s="88">
        <f>M261</f>
        <v>75000</v>
      </c>
      <c r="N260" s="88">
        <f t="shared" si="92"/>
        <v>75000</v>
      </c>
      <c r="O260" s="88">
        <f t="shared" si="92"/>
        <v>75000</v>
      </c>
    </row>
    <row r="261" spans="1:15" ht="18.75" customHeight="1" x14ac:dyDescent="0.25">
      <c r="A261" s="25"/>
      <c r="B261" s="21" t="s">
        <v>69</v>
      </c>
      <c r="C261" s="26"/>
      <c r="D261" s="11"/>
      <c r="E261" s="11"/>
      <c r="F261" s="60" t="s">
        <v>253</v>
      </c>
      <c r="G261" s="60" t="s">
        <v>19</v>
      </c>
      <c r="H261" s="60" t="s">
        <v>20</v>
      </c>
      <c r="I261" s="60" t="s">
        <v>37</v>
      </c>
      <c r="J261" s="60" t="s">
        <v>257</v>
      </c>
      <c r="K261" s="60" t="s">
        <v>20</v>
      </c>
      <c r="L261" s="60" t="s">
        <v>70</v>
      </c>
      <c r="M261" s="88">
        <v>75000</v>
      </c>
      <c r="N261" s="88">
        <v>75000</v>
      </c>
      <c r="O261" s="88">
        <v>75000</v>
      </c>
    </row>
    <row r="262" spans="1:15" ht="37.9" customHeight="1" x14ac:dyDescent="0.25">
      <c r="A262" s="25"/>
      <c r="B262" s="21" t="s">
        <v>297</v>
      </c>
      <c r="C262" s="26"/>
      <c r="D262" s="11"/>
      <c r="E262" s="11"/>
      <c r="F262" s="60" t="s">
        <v>253</v>
      </c>
      <c r="G262" s="60" t="s">
        <v>19</v>
      </c>
      <c r="H262" s="60" t="s">
        <v>20</v>
      </c>
      <c r="I262" s="60" t="s">
        <v>40</v>
      </c>
      <c r="J262" s="60" t="s">
        <v>21</v>
      </c>
      <c r="K262" s="60" t="s">
        <v>20</v>
      </c>
      <c r="L262" s="60" t="s">
        <v>22</v>
      </c>
      <c r="M262" s="88">
        <f>M263+M264</f>
        <v>5748962.0800000001</v>
      </c>
      <c r="N262" s="88"/>
      <c r="O262" s="88"/>
    </row>
    <row r="263" spans="1:15" ht="37.9" customHeight="1" x14ac:dyDescent="0.25">
      <c r="A263" s="25"/>
      <c r="B263" s="21" t="s">
        <v>69</v>
      </c>
      <c r="C263" s="26"/>
      <c r="D263" s="11"/>
      <c r="E263" s="11"/>
      <c r="F263" s="60" t="s">
        <v>253</v>
      </c>
      <c r="G263" s="60" t="s">
        <v>19</v>
      </c>
      <c r="H263" s="60" t="s">
        <v>20</v>
      </c>
      <c r="I263" s="60" t="s">
        <v>40</v>
      </c>
      <c r="J263" s="60" t="s">
        <v>257</v>
      </c>
      <c r="K263" s="60" t="s">
        <v>20</v>
      </c>
      <c r="L263" s="60" t="s">
        <v>70</v>
      </c>
      <c r="M263" s="88">
        <f>389629.34+1592666.67</f>
        <v>1982296.01</v>
      </c>
      <c r="N263" s="88"/>
      <c r="O263" s="88"/>
    </row>
    <row r="264" spans="1:15" ht="40.15" customHeight="1" x14ac:dyDescent="0.25">
      <c r="A264" s="25"/>
      <c r="B264" s="93" t="s">
        <v>57</v>
      </c>
      <c r="C264" s="26"/>
      <c r="D264" s="11"/>
      <c r="E264" s="11"/>
      <c r="F264" s="60" t="s">
        <v>253</v>
      </c>
      <c r="G264" s="60" t="s">
        <v>19</v>
      </c>
      <c r="H264" s="60" t="s">
        <v>20</v>
      </c>
      <c r="I264" s="60" t="s">
        <v>40</v>
      </c>
      <c r="J264" s="60" t="s">
        <v>257</v>
      </c>
      <c r="K264" s="60" t="s">
        <v>20</v>
      </c>
      <c r="L264" s="60" t="s">
        <v>58</v>
      </c>
      <c r="M264" s="88">
        <f>1218888.69+2547777.38</f>
        <v>3766666.07</v>
      </c>
      <c r="N264" s="88"/>
      <c r="O264" s="88"/>
    </row>
    <row r="265" spans="1:15" ht="27.6" customHeight="1" x14ac:dyDescent="0.25">
      <c r="A265" s="25"/>
      <c r="B265" s="93" t="s">
        <v>308</v>
      </c>
      <c r="C265" s="26"/>
      <c r="D265" s="11"/>
      <c r="E265" s="11"/>
      <c r="F265" s="60" t="s">
        <v>256</v>
      </c>
      <c r="G265" s="60" t="s">
        <v>305</v>
      </c>
      <c r="H265" s="60" t="s">
        <v>238</v>
      </c>
      <c r="I265" s="60" t="s">
        <v>37</v>
      </c>
      <c r="J265" s="60" t="s">
        <v>21</v>
      </c>
      <c r="K265" s="60" t="s">
        <v>27</v>
      </c>
      <c r="L265" s="60" t="s">
        <v>22</v>
      </c>
      <c r="M265" s="88">
        <f>M266</f>
        <v>61064708.740000002</v>
      </c>
      <c r="N265" s="88"/>
      <c r="O265" s="88"/>
    </row>
    <row r="266" spans="1:15" ht="40.15" customHeight="1" x14ac:dyDescent="0.25">
      <c r="A266" s="25"/>
      <c r="B266" s="93" t="s">
        <v>304</v>
      </c>
      <c r="C266" s="26"/>
      <c r="D266" s="11"/>
      <c r="E266" s="11"/>
      <c r="F266" s="60" t="s">
        <v>256</v>
      </c>
      <c r="G266" s="60" t="s">
        <v>305</v>
      </c>
      <c r="H266" s="60" t="s">
        <v>238</v>
      </c>
      <c r="I266" s="60" t="s">
        <v>37</v>
      </c>
      <c r="J266" s="60" t="s">
        <v>306</v>
      </c>
      <c r="K266" s="60" t="s">
        <v>27</v>
      </c>
      <c r="L266" s="60" t="s">
        <v>22</v>
      </c>
      <c r="M266" s="88">
        <f>M267</f>
        <v>61064708.740000002</v>
      </c>
      <c r="N266" s="88"/>
      <c r="O266" s="88"/>
    </row>
    <row r="267" spans="1:15" ht="22.9" customHeight="1" x14ac:dyDescent="0.25">
      <c r="A267" s="25"/>
      <c r="B267" s="21" t="s">
        <v>69</v>
      </c>
      <c r="C267" s="26"/>
      <c r="D267" s="11"/>
      <c r="E267" s="11"/>
      <c r="F267" s="60" t="s">
        <v>256</v>
      </c>
      <c r="G267" s="60" t="s">
        <v>305</v>
      </c>
      <c r="H267" s="60" t="s">
        <v>238</v>
      </c>
      <c r="I267" s="60" t="s">
        <v>37</v>
      </c>
      <c r="J267" s="60" t="s">
        <v>306</v>
      </c>
      <c r="K267" s="60" t="s">
        <v>27</v>
      </c>
      <c r="L267" s="60" t="s">
        <v>70</v>
      </c>
      <c r="M267" s="88">
        <v>61064708.740000002</v>
      </c>
      <c r="N267" s="88"/>
      <c r="O267" s="88"/>
    </row>
    <row r="268" spans="1:15" ht="25.15" customHeight="1" x14ac:dyDescent="0.25">
      <c r="A268" s="25"/>
      <c r="B268" s="21" t="s">
        <v>261</v>
      </c>
      <c r="C268" s="96"/>
      <c r="D268" s="11"/>
      <c r="E268" s="11"/>
      <c r="F268" s="60" t="s">
        <v>253</v>
      </c>
      <c r="G268" s="60" t="s">
        <v>19</v>
      </c>
      <c r="H268" s="60" t="s">
        <v>20</v>
      </c>
      <c r="I268" s="60" t="s">
        <v>43</v>
      </c>
      <c r="J268" s="60" t="s">
        <v>21</v>
      </c>
      <c r="K268" s="60" t="s">
        <v>20</v>
      </c>
      <c r="L268" s="60" t="s">
        <v>22</v>
      </c>
      <c r="M268" s="88">
        <f>M269</f>
        <v>639000</v>
      </c>
      <c r="N268" s="88">
        <f t="shared" ref="N268:O269" si="93">N269</f>
        <v>639000</v>
      </c>
      <c r="O268" s="88">
        <f t="shared" si="93"/>
        <v>639000</v>
      </c>
    </row>
    <row r="269" spans="1:15" ht="21" customHeight="1" x14ac:dyDescent="0.25">
      <c r="A269" s="25"/>
      <c r="B269" s="21" t="s">
        <v>262</v>
      </c>
      <c r="C269" s="96"/>
      <c r="D269" s="11"/>
      <c r="E269" s="11"/>
      <c r="F269" s="60" t="s">
        <v>253</v>
      </c>
      <c r="G269" s="60" t="s">
        <v>19</v>
      </c>
      <c r="H269" s="60" t="s">
        <v>20</v>
      </c>
      <c r="I269" s="60" t="s">
        <v>43</v>
      </c>
      <c r="J269" s="60" t="s">
        <v>263</v>
      </c>
      <c r="K269" s="60" t="s">
        <v>20</v>
      </c>
      <c r="L269" s="60" t="s">
        <v>22</v>
      </c>
      <c r="M269" s="88">
        <f>M270</f>
        <v>639000</v>
      </c>
      <c r="N269" s="88">
        <f t="shared" si="93"/>
        <v>639000</v>
      </c>
      <c r="O269" s="88">
        <f t="shared" si="93"/>
        <v>639000</v>
      </c>
    </row>
    <row r="270" spans="1:15" ht="21" customHeight="1" x14ac:dyDescent="0.25">
      <c r="A270" s="25"/>
      <c r="B270" s="21" t="s">
        <v>69</v>
      </c>
      <c r="C270" s="96"/>
      <c r="D270" s="11"/>
      <c r="E270" s="11"/>
      <c r="F270" s="60" t="s">
        <v>253</v>
      </c>
      <c r="G270" s="60" t="s">
        <v>19</v>
      </c>
      <c r="H270" s="60" t="s">
        <v>20</v>
      </c>
      <c r="I270" s="60" t="s">
        <v>43</v>
      </c>
      <c r="J270" s="60" t="s">
        <v>263</v>
      </c>
      <c r="K270" s="60" t="s">
        <v>20</v>
      </c>
      <c r="L270" s="60" t="s">
        <v>70</v>
      </c>
      <c r="M270" s="88">
        <v>639000</v>
      </c>
      <c r="N270" s="88">
        <v>639000</v>
      </c>
      <c r="O270" s="88">
        <v>639000</v>
      </c>
    </row>
    <row r="271" spans="1:15" ht="32.450000000000003" customHeight="1" x14ac:dyDescent="0.25">
      <c r="A271" s="25"/>
      <c r="B271" s="21" t="s">
        <v>264</v>
      </c>
      <c r="C271" s="96"/>
      <c r="D271" s="11"/>
      <c r="E271" s="11"/>
      <c r="F271" s="60" t="s">
        <v>253</v>
      </c>
      <c r="G271" s="60" t="s">
        <v>19</v>
      </c>
      <c r="H271" s="60" t="s">
        <v>20</v>
      </c>
      <c r="I271" s="60" t="s">
        <v>47</v>
      </c>
      <c r="J271" s="60" t="s">
        <v>21</v>
      </c>
      <c r="K271" s="60" t="s">
        <v>20</v>
      </c>
      <c r="L271" s="60" t="s">
        <v>22</v>
      </c>
      <c r="M271" s="88">
        <f t="shared" ref="M271:O272" si="94">M272</f>
        <v>342000</v>
      </c>
      <c r="N271" s="88">
        <f t="shared" si="94"/>
        <v>342000</v>
      </c>
      <c r="O271" s="88">
        <f t="shared" si="94"/>
        <v>342000</v>
      </c>
    </row>
    <row r="272" spans="1:15" ht="19.5" customHeight="1" x14ac:dyDescent="0.25">
      <c r="A272" s="25"/>
      <c r="B272" s="21" t="s">
        <v>262</v>
      </c>
      <c r="C272" s="96"/>
      <c r="D272" s="11"/>
      <c r="E272" s="11"/>
      <c r="F272" s="60" t="s">
        <v>253</v>
      </c>
      <c r="G272" s="60" t="s">
        <v>19</v>
      </c>
      <c r="H272" s="60" t="s">
        <v>20</v>
      </c>
      <c r="I272" s="60" t="s">
        <v>47</v>
      </c>
      <c r="J272" s="60" t="s">
        <v>263</v>
      </c>
      <c r="K272" s="60" t="s">
        <v>20</v>
      </c>
      <c r="L272" s="60" t="s">
        <v>22</v>
      </c>
      <c r="M272" s="88">
        <f t="shared" si="94"/>
        <v>342000</v>
      </c>
      <c r="N272" s="88">
        <f t="shared" si="94"/>
        <v>342000</v>
      </c>
      <c r="O272" s="88">
        <f t="shared" si="94"/>
        <v>342000</v>
      </c>
    </row>
    <row r="273" spans="1:16" ht="24" customHeight="1" x14ac:dyDescent="0.25">
      <c r="A273" s="25"/>
      <c r="B273" s="21" t="s">
        <v>69</v>
      </c>
      <c r="C273" s="96"/>
      <c r="D273" s="11"/>
      <c r="E273" s="11"/>
      <c r="F273" s="60" t="s">
        <v>253</v>
      </c>
      <c r="G273" s="60" t="s">
        <v>19</v>
      </c>
      <c r="H273" s="60" t="s">
        <v>20</v>
      </c>
      <c r="I273" s="60" t="s">
        <v>47</v>
      </c>
      <c r="J273" s="60" t="s">
        <v>263</v>
      </c>
      <c r="K273" s="60" t="s">
        <v>20</v>
      </c>
      <c r="L273" s="60" t="s">
        <v>70</v>
      </c>
      <c r="M273" s="88">
        <v>342000</v>
      </c>
      <c r="N273" s="88">
        <v>342000</v>
      </c>
      <c r="O273" s="88">
        <v>342000</v>
      </c>
    </row>
    <row r="274" spans="1:16" ht="24.6" customHeight="1" x14ac:dyDescent="0.25">
      <c r="A274" s="25"/>
      <c r="B274" s="21" t="s">
        <v>265</v>
      </c>
      <c r="C274" s="96"/>
      <c r="D274" s="11"/>
      <c r="E274" s="11"/>
      <c r="F274" s="60" t="s">
        <v>253</v>
      </c>
      <c r="G274" s="60" t="s">
        <v>19</v>
      </c>
      <c r="H274" s="60" t="s">
        <v>20</v>
      </c>
      <c r="I274" s="60" t="s">
        <v>109</v>
      </c>
      <c r="J274" s="60" t="s">
        <v>21</v>
      </c>
      <c r="K274" s="60" t="s">
        <v>20</v>
      </c>
      <c r="L274" s="60" t="s">
        <v>22</v>
      </c>
      <c r="M274" s="88">
        <f t="shared" ref="M274:O275" si="95">M275</f>
        <v>90000</v>
      </c>
      <c r="N274" s="88">
        <f t="shared" si="95"/>
        <v>90000</v>
      </c>
      <c r="O274" s="88">
        <f t="shared" si="95"/>
        <v>90000</v>
      </c>
    </row>
    <row r="275" spans="1:16" ht="21" customHeight="1" x14ac:dyDescent="0.25">
      <c r="A275" s="25"/>
      <c r="B275" s="21" t="s">
        <v>262</v>
      </c>
      <c r="C275" s="96"/>
      <c r="D275" s="11"/>
      <c r="E275" s="11"/>
      <c r="F275" s="60" t="s">
        <v>253</v>
      </c>
      <c r="G275" s="60" t="s">
        <v>19</v>
      </c>
      <c r="H275" s="60" t="s">
        <v>20</v>
      </c>
      <c r="I275" s="60" t="s">
        <v>109</v>
      </c>
      <c r="J275" s="60" t="s">
        <v>263</v>
      </c>
      <c r="K275" s="60" t="s">
        <v>20</v>
      </c>
      <c r="L275" s="60" t="s">
        <v>22</v>
      </c>
      <c r="M275" s="88">
        <f t="shared" si="95"/>
        <v>90000</v>
      </c>
      <c r="N275" s="88">
        <f t="shared" si="95"/>
        <v>90000</v>
      </c>
      <c r="O275" s="88">
        <f t="shared" si="95"/>
        <v>90000</v>
      </c>
    </row>
    <row r="276" spans="1:16" ht="21.75" customHeight="1" x14ac:dyDescent="0.25">
      <c r="A276" s="25"/>
      <c r="B276" s="21" t="s">
        <v>69</v>
      </c>
      <c r="C276" s="96"/>
      <c r="D276" s="11"/>
      <c r="E276" s="11"/>
      <c r="F276" s="60" t="s">
        <v>253</v>
      </c>
      <c r="G276" s="60" t="s">
        <v>19</v>
      </c>
      <c r="H276" s="60" t="s">
        <v>20</v>
      </c>
      <c r="I276" s="60" t="s">
        <v>109</v>
      </c>
      <c r="J276" s="60" t="s">
        <v>263</v>
      </c>
      <c r="K276" s="60" t="s">
        <v>20</v>
      </c>
      <c r="L276" s="60" t="s">
        <v>70</v>
      </c>
      <c r="M276" s="88">
        <v>90000</v>
      </c>
      <c r="N276" s="88">
        <v>90000</v>
      </c>
      <c r="O276" s="88">
        <v>90000</v>
      </c>
    </row>
    <row r="277" spans="1:16" ht="37.9" customHeight="1" x14ac:dyDescent="0.25">
      <c r="A277" s="24"/>
      <c r="B277" s="92" t="s">
        <v>266</v>
      </c>
      <c r="C277" s="27"/>
      <c r="D277" s="28"/>
      <c r="E277" s="28"/>
      <c r="F277" s="60" t="s">
        <v>256</v>
      </c>
      <c r="G277" s="60" t="s">
        <v>20</v>
      </c>
      <c r="H277" s="60" t="s">
        <v>27</v>
      </c>
      <c r="I277" s="60" t="s">
        <v>33</v>
      </c>
      <c r="J277" s="60" t="s">
        <v>21</v>
      </c>
      <c r="K277" s="60" t="s">
        <v>20</v>
      </c>
      <c r="L277" s="60" t="s">
        <v>22</v>
      </c>
      <c r="M277" s="61">
        <f>M278</f>
        <v>1000000</v>
      </c>
      <c r="N277" s="61">
        <f t="shared" ref="N277:O278" si="96">N278</f>
        <v>4000000</v>
      </c>
      <c r="O277" s="61">
        <f t="shared" si="96"/>
        <v>4000000</v>
      </c>
    </row>
    <row r="278" spans="1:16" ht="20.45" customHeight="1" x14ac:dyDescent="0.25">
      <c r="A278" s="24"/>
      <c r="B278" s="21" t="s">
        <v>259</v>
      </c>
      <c r="C278" s="27"/>
      <c r="D278" s="28"/>
      <c r="E278" s="28"/>
      <c r="F278" s="60" t="s">
        <v>256</v>
      </c>
      <c r="G278" s="60" t="s">
        <v>20</v>
      </c>
      <c r="H278" s="60" t="s">
        <v>27</v>
      </c>
      <c r="I278" s="60" t="s">
        <v>33</v>
      </c>
      <c r="J278" s="60" t="s">
        <v>257</v>
      </c>
      <c r="K278" s="60" t="s">
        <v>20</v>
      </c>
      <c r="L278" s="60" t="s">
        <v>22</v>
      </c>
      <c r="M278" s="61">
        <f>M279</f>
        <v>1000000</v>
      </c>
      <c r="N278" s="61">
        <f t="shared" si="96"/>
        <v>4000000</v>
      </c>
      <c r="O278" s="61">
        <f t="shared" si="96"/>
        <v>4000000</v>
      </c>
    </row>
    <row r="279" spans="1:16" ht="16.899999999999999" customHeight="1" x14ac:dyDescent="0.25">
      <c r="A279" s="24"/>
      <c r="B279" s="21" t="s">
        <v>69</v>
      </c>
      <c r="C279" s="27"/>
      <c r="D279" s="28"/>
      <c r="E279" s="28"/>
      <c r="F279" s="60" t="s">
        <v>256</v>
      </c>
      <c r="G279" s="60" t="s">
        <v>20</v>
      </c>
      <c r="H279" s="60" t="s">
        <v>27</v>
      </c>
      <c r="I279" s="60" t="s">
        <v>33</v>
      </c>
      <c r="J279" s="60" t="s">
        <v>257</v>
      </c>
      <c r="K279" s="60" t="s">
        <v>20</v>
      </c>
      <c r="L279" s="60" t="s">
        <v>70</v>
      </c>
      <c r="M279" s="61">
        <v>1000000</v>
      </c>
      <c r="N279" s="61">
        <v>4000000</v>
      </c>
      <c r="O279" s="61">
        <v>4000000</v>
      </c>
    </row>
    <row r="280" spans="1:16" ht="21.6" customHeight="1" x14ac:dyDescent="0.25">
      <c r="A280" s="24"/>
      <c r="B280" s="21" t="s">
        <v>267</v>
      </c>
      <c r="C280" s="27"/>
      <c r="D280" s="28"/>
      <c r="E280" s="28"/>
      <c r="F280" s="60" t="s">
        <v>256</v>
      </c>
      <c r="G280" s="60" t="s">
        <v>20</v>
      </c>
      <c r="H280" s="60" t="s">
        <v>27</v>
      </c>
      <c r="I280" s="60" t="s">
        <v>37</v>
      </c>
      <c r="J280" s="60" t="s">
        <v>21</v>
      </c>
      <c r="K280" s="60" t="s">
        <v>20</v>
      </c>
      <c r="L280" s="60" t="s">
        <v>22</v>
      </c>
      <c r="M280" s="61">
        <f>M281</f>
        <v>1080183.3999999999</v>
      </c>
      <c r="N280" s="61">
        <f t="shared" ref="N280:O281" si="97">N281</f>
        <v>900000</v>
      </c>
      <c r="O280" s="61">
        <f t="shared" si="97"/>
        <v>900000</v>
      </c>
    </row>
    <row r="281" spans="1:16" ht="20.45" customHeight="1" x14ac:dyDescent="0.25">
      <c r="A281" s="24"/>
      <c r="B281" s="63" t="s">
        <v>262</v>
      </c>
      <c r="C281" s="27"/>
      <c r="D281" s="28"/>
      <c r="E281" s="28"/>
      <c r="F281" s="60" t="s">
        <v>256</v>
      </c>
      <c r="G281" s="60" t="s">
        <v>20</v>
      </c>
      <c r="H281" s="60" t="s">
        <v>27</v>
      </c>
      <c r="I281" s="60" t="s">
        <v>37</v>
      </c>
      <c r="J281" s="60" t="s">
        <v>263</v>
      </c>
      <c r="K281" s="60" t="s">
        <v>20</v>
      </c>
      <c r="L281" s="60" t="s">
        <v>22</v>
      </c>
      <c r="M281" s="61">
        <f>M282</f>
        <v>1080183.3999999999</v>
      </c>
      <c r="N281" s="61">
        <f t="shared" si="97"/>
        <v>900000</v>
      </c>
      <c r="O281" s="61">
        <f t="shared" si="97"/>
        <v>900000</v>
      </c>
    </row>
    <row r="282" spans="1:16" ht="21.75" customHeight="1" x14ac:dyDescent="0.25">
      <c r="A282" s="24"/>
      <c r="B282" s="77" t="s">
        <v>69</v>
      </c>
      <c r="C282" s="27"/>
      <c r="D282" s="28"/>
      <c r="E282" s="28"/>
      <c r="F282" s="60" t="s">
        <v>256</v>
      </c>
      <c r="G282" s="60" t="s">
        <v>20</v>
      </c>
      <c r="H282" s="60" t="s">
        <v>27</v>
      </c>
      <c r="I282" s="60" t="s">
        <v>37</v>
      </c>
      <c r="J282" s="60" t="s">
        <v>263</v>
      </c>
      <c r="K282" s="60" t="s">
        <v>20</v>
      </c>
      <c r="L282" s="60" t="s">
        <v>70</v>
      </c>
      <c r="M282" s="61">
        <f>900000+180183.4</f>
        <v>1080183.3999999999</v>
      </c>
      <c r="N282" s="61">
        <v>900000</v>
      </c>
      <c r="O282" s="61">
        <v>900000</v>
      </c>
    </row>
    <row r="283" spans="1:16" ht="37.9" customHeight="1" x14ac:dyDescent="0.25">
      <c r="A283" s="24"/>
      <c r="B283" s="79" t="s">
        <v>303</v>
      </c>
      <c r="C283" s="27"/>
      <c r="D283" s="28"/>
      <c r="E283" s="28"/>
      <c r="F283" s="60" t="s">
        <v>256</v>
      </c>
      <c r="G283" s="60" t="s">
        <v>305</v>
      </c>
      <c r="H283" s="60" t="s">
        <v>238</v>
      </c>
      <c r="I283" s="60" t="s">
        <v>37</v>
      </c>
      <c r="J283" s="60" t="s">
        <v>21</v>
      </c>
      <c r="K283" s="60" t="s">
        <v>20</v>
      </c>
      <c r="L283" s="60" t="s">
        <v>22</v>
      </c>
      <c r="M283" s="61">
        <f>M284</f>
        <v>5439490</v>
      </c>
      <c r="N283" s="61"/>
      <c r="O283" s="61"/>
    </row>
    <row r="284" spans="1:16" ht="34.15" customHeight="1" x14ac:dyDescent="0.25">
      <c r="A284" s="24"/>
      <c r="B284" s="79" t="s">
        <v>304</v>
      </c>
      <c r="C284" s="27"/>
      <c r="D284" s="28"/>
      <c r="E284" s="28"/>
      <c r="F284" s="60" t="s">
        <v>256</v>
      </c>
      <c r="G284" s="60" t="s">
        <v>305</v>
      </c>
      <c r="H284" s="60" t="s">
        <v>238</v>
      </c>
      <c r="I284" s="60" t="s">
        <v>37</v>
      </c>
      <c r="J284" s="60" t="s">
        <v>306</v>
      </c>
      <c r="K284" s="60" t="s">
        <v>27</v>
      </c>
      <c r="L284" s="60" t="s">
        <v>22</v>
      </c>
      <c r="M284" s="61">
        <f>M285</f>
        <v>5439490</v>
      </c>
      <c r="N284" s="61"/>
      <c r="O284" s="61"/>
    </row>
    <row r="285" spans="1:16" ht="24.6" customHeight="1" x14ac:dyDescent="0.25">
      <c r="A285" s="24"/>
      <c r="B285" s="79" t="s">
        <v>69</v>
      </c>
      <c r="C285" s="27"/>
      <c r="D285" s="28"/>
      <c r="E285" s="28"/>
      <c r="F285" s="60" t="s">
        <v>256</v>
      </c>
      <c r="G285" s="60" t="s">
        <v>305</v>
      </c>
      <c r="H285" s="60" t="s">
        <v>238</v>
      </c>
      <c r="I285" s="60" t="s">
        <v>37</v>
      </c>
      <c r="J285" s="60" t="s">
        <v>306</v>
      </c>
      <c r="K285" s="60" t="s">
        <v>27</v>
      </c>
      <c r="L285" s="60" t="s">
        <v>22</v>
      </c>
      <c r="M285" s="61">
        <v>5439490</v>
      </c>
      <c r="N285" s="61"/>
      <c r="O285" s="61"/>
    </row>
    <row r="286" spans="1:16" ht="52.15" customHeight="1" x14ac:dyDescent="0.25">
      <c r="A286" s="24">
        <v>17</v>
      </c>
      <c r="B286" s="71" t="s">
        <v>268</v>
      </c>
      <c r="C286" s="11"/>
      <c r="D286" s="11"/>
      <c r="E286" s="11"/>
      <c r="F286" s="31" t="s">
        <v>269</v>
      </c>
      <c r="G286" s="31" t="s">
        <v>20</v>
      </c>
      <c r="H286" s="31" t="s">
        <v>20</v>
      </c>
      <c r="I286" s="31" t="s">
        <v>20</v>
      </c>
      <c r="J286" s="31" t="s">
        <v>21</v>
      </c>
      <c r="K286" s="31" t="s">
        <v>20</v>
      </c>
      <c r="L286" s="31" t="s">
        <v>22</v>
      </c>
      <c r="M286" s="58">
        <f>M287+M290+M293</f>
        <v>9341857.6699999999</v>
      </c>
      <c r="N286" s="58">
        <f t="shared" ref="N286:O286" si="98">N287+N290+N293</f>
        <v>5771322</v>
      </c>
      <c r="O286" s="58">
        <f t="shared" si="98"/>
        <v>5771322</v>
      </c>
      <c r="P286" s="22"/>
    </row>
    <row r="287" spans="1:16" ht="21" customHeight="1" x14ac:dyDescent="0.25">
      <c r="A287" s="24"/>
      <c r="B287" s="77" t="s">
        <v>270</v>
      </c>
      <c r="C287" s="27"/>
      <c r="D287" s="28"/>
      <c r="E287" s="28"/>
      <c r="F287" s="60" t="s">
        <v>269</v>
      </c>
      <c r="G287" s="60" t="s">
        <v>20</v>
      </c>
      <c r="H287" s="60" t="s">
        <v>20</v>
      </c>
      <c r="I287" s="60" t="s">
        <v>43</v>
      </c>
      <c r="J287" s="60" t="s">
        <v>21</v>
      </c>
      <c r="K287" s="60" t="s">
        <v>20</v>
      </c>
      <c r="L287" s="60" t="s">
        <v>22</v>
      </c>
      <c r="M287" s="61">
        <f>M288</f>
        <v>6000000</v>
      </c>
      <c r="N287" s="61">
        <f t="shared" ref="N287:O288" si="99">N288</f>
        <v>4271322</v>
      </c>
      <c r="O287" s="61">
        <f t="shared" si="99"/>
        <v>4271322</v>
      </c>
    </row>
    <row r="288" spans="1:16" ht="21.75" customHeight="1" x14ac:dyDescent="0.25">
      <c r="A288" s="24"/>
      <c r="B288" s="77" t="s">
        <v>271</v>
      </c>
      <c r="C288" s="27"/>
      <c r="D288" s="28"/>
      <c r="E288" s="28"/>
      <c r="F288" s="60" t="s">
        <v>269</v>
      </c>
      <c r="G288" s="60" t="s">
        <v>20</v>
      </c>
      <c r="H288" s="60" t="s">
        <v>20</v>
      </c>
      <c r="I288" s="60" t="s">
        <v>43</v>
      </c>
      <c r="J288" s="60" t="s">
        <v>272</v>
      </c>
      <c r="K288" s="60" t="s">
        <v>20</v>
      </c>
      <c r="L288" s="60" t="s">
        <v>22</v>
      </c>
      <c r="M288" s="61">
        <f>M289</f>
        <v>6000000</v>
      </c>
      <c r="N288" s="61">
        <f t="shared" si="99"/>
        <v>4271322</v>
      </c>
      <c r="O288" s="61">
        <f t="shared" si="99"/>
        <v>4271322</v>
      </c>
    </row>
    <row r="289" spans="1:16" ht="21.75" customHeight="1" x14ac:dyDescent="0.25">
      <c r="A289" s="24"/>
      <c r="B289" s="77" t="s">
        <v>69</v>
      </c>
      <c r="C289" s="27"/>
      <c r="D289" s="28"/>
      <c r="E289" s="28"/>
      <c r="F289" s="60" t="s">
        <v>269</v>
      </c>
      <c r="G289" s="60" t="s">
        <v>20</v>
      </c>
      <c r="H289" s="60" t="s">
        <v>20</v>
      </c>
      <c r="I289" s="60" t="s">
        <v>43</v>
      </c>
      <c r="J289" s="60" t="s">
        <v>272</v>
      </c>
      <c r="K289" s="60" t="s">
        <v>20</v>
      </c>
      <c r="L289" s="60" t="s">
        <v>70</v>
      </c>
      <c r="M289" s="61">
        <v>6000000</v>
      </c>
      <c r="N289" s="61">
        <v>4271322</v>
      </c>
      <c r="O289" s="61">
        <v>4271322</v>
      </c>
    </row>
    <row r="290" spans="1:16" ht="31.9" customHeight="1" x14ac:dyDescent="0.25">
      <c r="A290" s="24"/>
      <c r="B290" s="77" t="s">
        <v>273</v>
      </c>
      <c r="C290" s="27"/>
      <c r="D290" s="28"/>
      <c r="E290" s="28"/>
      <c r="F290" s="60" t="s">
        <v>269</v>
      </c>
      <c r="G290" s="60" t="s">
        <v>20</v>
      </c>
      <c r="H290" s="60" t="s">
        <v>20</v>
      </c>
      <c r="I290" s="60" t="s">
        <v>47</v>
      </c>
      <c r="J290" s="60" t="s">
        <v>21</v>
      </c>
      <c r="K290" s="60" t="s">
        <v>20</v>
      </c>
      <c r="L290" s="60" t="s">
        <v>22</v>
      </c>
      <c r="M290" s="61">
        <f>M291</f>
        <v>1000000</v>
      </c>
      <c r="N290" s="61">
        <f t="shared" ref="N290:O291" si="100">N291</f>
        <v>500000</v>
      </c>
      <c r="O290" s="61">
        <f t="shared" si="100"/>
        <v>500000</v>
      </c>
    </row>
    <row r="291" spans="1:16" ht="24" customHeight="1" x14ac:dyDescent="0.25">
      <c r="A291" s="24"/>
      <c r="B291" s="77" t="s">
        <v>271</v>
      </c>
      <c r="C291" s="27"/>
      <c r="D291" s="28"/>
      <c r="E291" s="28"/>
      <c r="F291" s="60" t="s">
        <v>269</v>
      </c>
      <c r="G291" s="60" t="s">
        <v>20</v>
      </c>
      <c r="H291" s="60" t="s">
        <v>20</v>
      </c>
      <c r="I291" s="60" t="s">
        <v>47</v>
      </c>
      <c r="J291" s="60" t="s">
        <v>272</v>
      </c>
      <c r="K291" s="60" t="s">
        <v>20</v>
      </c>
      <c r="L291" s="60" t="s">
        <v>22</v>
      </c>
      <c r="M291" s="61">
        <f>M292</f>
        <v>1000000</v>
      </c>
      <c r="N291" s="61">
        <f t="shared" si="100"/>
        <v>500000</v>
      </c>
      <c r="O291" s="61">
        <f t="shared" si="100"/>
        <v>500000</v>
      </c>
    </row>
    <row r="292" spans="1:16" ht="24.6" customHeight="1" x14ac:dyDescent="0.25">
      <c r="A292" s="24"/>
      <c r="B292" s="77" t="s">
        <v>69</v>
      </c>
      <c r="C292" s="27"/>
      <c r="D292" s="28"/>
      <c r="E292" s="28"/>
      <c r="F292" s="60" t="s">
        <v>269</v>
      </c>
      <c r="G292" s="60" t="s">
        <v>20</v>
      </c>
      <c r="H292" s="60" t="s">
        <v>20</v>
      </c>
      <c r="I292" s="60" t="s">
        <v>47</v>
      </c>
      <c r="J292" s="60" t="s">
        <v>272</v>
      </c>
      <c r="K292" s="60" t="s">
        <v>20</v>
      </c>
      <c r="L292" s="60" t="s">
        <v>70</v>
      </c>
      <c r="M292" s="61">
        <v>1000000</v>
      </c>
      <c r="N292" s="61">
        <v>500000</v>
      </c>
      <c r="O292" s="61">
        <v>500000</v>
      </c>
    </row>
    <row r="293" spans="1:16" ht="21.75" customHeight="1" x14ac:dyDescent="0.25">
      <c r="A293" s="24"/>
      <c r="B293" s="77" t="s">
        <v>274</v>
      </c>
      <c r="C293" s="27"/>
      <c r="D293" s="28"/>
      <c r="E293" s="28"/>
      <c r="F293" s="60" t="s">
        <v>269</v>
      </c>
      <c r="G293" s="60" t="s">
        <v>20</v>
      </c>
      <c r="H293" s="60" t="s">
        <v>20</v>
      </c>
      <c r="I293" s="60" t="s">
        <v>109</v>
      </c>
      <c r="J293" s="60" t="s">
        <v>21</v>
      </c>
      <c r="K293" s="60" t="s">
        <v>20</v>
      </c>
      <c r="L293" s="60" t="s">
        <v>22</v>
      </c>
      <c r="M293" s="61">
        <f>M294</f>
        <v>2341857.67</v>
      </c>
      <c r="N293" s="61">
        <f t="shared" ref="N293:O294" si="101">N294</f>
        <v>1000000</v>
      </c>
      <c r="O293" s="61">
        <f t="shared" si="101"/>
        <v>1000000</v>
      </c>
    </row>
    <row r="294" spans="1:16" ht="21.75" customHeight="1" x14ac:dyDescent="0.25">
      <c r="A294" s="24"/>
      <c r="B294" s="77" t="s">
        <v>271</v>
      </c>
      <c r="C294" s="27"/>
      <c r="D294" s="28"/>
      <c r="E294" s="28"/>
      <c r="F294" s="60" t="s">
        <v>269</v>
      </c>
      <c r="G294" s="60" t="s">
        <v>20</v>
      </c>
      <c r="H294" s="60" t="s">
        <v>20</v>
      </c>
      <c r="I294" s="60" t="s">
        <v>109</v>
      </c>
      <c r="J294" s="60" t="s">
        <v>272</v>
      </c>
      <c r="K294" s="60" t="s">
        <v>20</v>
      </c>
      <c r="L294" s="60" t="s">
        <v>22</v>
      </c>
      <c r="M294" s="61">
        <f>M295</f>
        <v>2341857.67</v>
      </c>
      <c r="N294" s="61">
        <f t="shared" si="101"/>
        <v>1000000</v>
      </c>
      <c r="O294" s="61">
        <f t="shared" si="101"/>
        <v>1000000</v>
      </c>
    </row>
    <row r="295" spans="1:16" ht="21.75" customHeight="1" x14ac:dyDescent="0.25">
      <c r="A295" s="24"/>
      <c r="B295" s="77" t="s">
        <v>69</v>
      </c>
      <c r="C295" s="27"/>
      <c r="D295" s="28"/>
      <c r="E295" s="28"/>
      <c r="F295" s="60" t="s">
        <v>269</v>
      </c>
      <c r="G295" s="60" t="s">
        <v>20</v>
      </c>
      <c r="H295" s="60" t="s">
        <v>20</v>
      </c>
      <c r="I295" s="60" t="s">
        <v>109</v>
      </c>
      <c r="J295" s="60" t="s">
        <v>272</v>
      </c>
      <c r="K295" s="60" t="s">
        <v>20</v>
      </c>
      <c r="L295" s="60" t="s">
        <v>70</v>
      </c>
      <c r="M295" s="61">
        <f>3000000-658142.33</f>
        <v>2341857.67</v>
      </c>
      <c r="N295" s="61">
        <v>1000000</v>
      </c>
      <c r="O295" s="61">
        <v>1000000</v>
      </c>
    </row>
    <row r="296" spans="1:16" ht="54.75" customHeight="1" x14ac:dyDescent="0.25">
      <c r="A296" s="24">
        <v>18</v>
      </c>
      <c r="B296" s="71" t="s">
        <v>275</v>
      </c>
      <c r="C296" s="11"/>
      <c r="D296" s="11"/>
      <c r="E296" s="11"/>
      <c r="F296" s="31" t="s">
        <v>276</v>
      </c>
      <c r="G296" s="31" t="s">
        <v>20</v>
      </c>
      <c r="H296" s="31" t="s">
        <v>20</v>
      </c>
      <c r="I296" s="31" t="s">
        <v>20</v>
      </c>
      <c r="J296" s="31" t="s">
        <v>21</v>
      </c>
      <c r="K296" s="31" t="s">
        <v>20</v>
      </c>
      <c r="L296" s="31" t="s">
        <v>22</v>
      </c>
      <c r="M296" s="58">
        <f>M297+M300</f>
        <v>2242772</v>
      </c>
      <c r="N296" s="58">
        <f t="shared" ref="N296:O296" si="102">N297+N300</f>
        <v>1697592</v>
      </c>
      <c r="O296" s="58">
        <f t="shared" si="102"/>
        <v>1697592</v>
      </c>
      <c r="P296" s="22"/>
    </row>
    <row r="297" spans="1:16" ht="24.6" customHeight="1" x14ac:dyDescent="0.25">
      <c r="A297" s="23"/>
      <c r="B297" s="21" t="s">
        <v>278</v>
      </c>
      <c r="C297" s="27"/>
      <c r="D297" s="28"/>
      <c r="E297" s="28"/>
      <c r="F297" s="60" t="s">
        <v>276</v>
      </c>
      <c r="G297" s="60" t="s">
        <v>20</v>
      </c>
      <c r="H297" s="60" t="s">
        <v>20</v>
      </c>
      <c r="I297" s="60" t="s">
        <v>40</v>
      </c>
      <c r="J297" s="60" t="s">
        <v>21</v>
      </c>
      <c r="K297" s="60" t="s">
        <v>20</v>
      </c>
      <c r="L297" s="60" t="s">
        <v>22</v>
      </c>
      <c r="M297" s="88">
        <f>M298</f>
        <v>1637772</v>
      </c>
      <c r="N297" s="88">
        <f t="shared" ref="N297:O298" si="103">N298</f>
        <v>1637772</v>
      </c>
      <c r="O297" s="88">
        <f t="shared" si="103"/>
        <v>1637772</v>
      </c>
      <c r="P297" s="22"/>
    </row>
    <row r="298" spans="1:16" ht="31.5" x14ac:dyDescent="0.25">
      <c r="A298" s="113"/>
      <c r="B298" s="72" t="s">
        <v>277</v>
      </c>
      <c r="C298" s="10"/>
      <c r="D298" s="11"/>
      <c r="E298" s="11"/>
      <c r="F298" s="60" t="s">
        <v>276</v>
      </c>
      <c r="G298" s="60" t="s">
        <v>20</v>
      </c>
      <c r="H298" s="60" t="s">
        <v>20</v>
      </c>
      <c r="I298" s="60" t="s">
        <v>40</v>
      </c>
      <c r="J298" s="60" t="s">
        <v>279</v>
      </c>
      <c r="K298" s="60" t="s">
        <v>20</v>
      </c>
      <c r="L298" s="60" t="s">
        <v>22</v>
      </c>
      <c r="M298" s="61">
        <f>M299</f>
        <v>1637772</v>
      </c>
      <c r="N298" s="61">
        <f t="shared" si="103"/>
        <v>1637772</v>
      </c>
      <c r="O298" s="61">
        <f t="shared" si="103"/>
        <v>1637772</v>
      </c>
    </row>
    <row r="299" spans="1:16" ht="35.450000000000003" customHeight="1" x14ac:dyDescent="0.25">
      <c r="A299" s="113"/>
      <c r="B299" s="66" t="s">
        <v>280</v>
      </c>
      <c r="C299" s="10"/>
      <c r="D299" s="11"/>
      <c r="E299" s="11"/>
      <c r="F299" s="60" t="s">
        <v>276</v>
      </c>
      <c r="G299" s="60" t="s">
        <v>20</v>
      </c>
      <c r="H299" s="60" t="s">
        <v>20</v>
      </c>
      <c r="I299" s="60" t="s">
        <v>40</v>
      </c>
      <c r="J299" s="60" t="s">
        <v>279</v>
      </c>
      <c r="K299" s="60" t="s">
        <v>20</v>
      </c>
      <c r="L299" s="60" t="s">
        <v>56</v>
      </c>
      <c r="M299" s="61">
        <f>1339992+297780</f>
        <v>1637772</v>
      </c>
      <c r="N299" s="61">
        <f>1339992+297780</f>
        <v>1637772</v>
      </c>
      <c r="O299" s="61">
        <f>1339992+297780</f>
        <v>1637772</v>
      </c>
    </row>
    <row r="300" spans="1:16" ht="22.15" customHeight="1" x14ac:dyDescent="0.25">
      <c r="A300" s="113"/>
      <c r="B300" s="120" t="s">
        <v>281</v>
      </c>
      <c r="C300" s="10"/>
      <c r="D300" s="11"/>
      <c r="E300" s="11"/>
      <c r="F300" s="60" t="s">
        <v>276</v>
      </c>
      <c r="G300" s="60" t="s">
        <v>20</v>
      </c>
      <c r="H300" s="60" t="s">
        <v>20</v>
      </c>
      <c r="I300" s="60" t="s">
        <v>43</v>
      </c>
      <c r="J300" s="60" t="s">
        <v>21</v>
      </c>
      <c r="K300" s="60" t="s">
        <v>20</v>
      </c>
      <c r="L300" s="60" t="s">
        <v>22</v>
      </c>
      <c r="M300" s="61">
        <f t="shared" ref="M300:O301" si="104">M301</f>
        <v>605000</v>
      </c>
      <c r="N300" s="61">
        <f t="shared" si="104"/>
        <v>59820</v>
      </c>
      <c r="O300" s="61">
        <f t="shared" si="104"/>
        <v>59820</v>
      </c>
    </row>
    <row r="301" spans="1:16" ht="47.25" x14ac:dyDescent="0.25">
      <c r="A301" s="113"/>
      <c r="B301" s="120" t="s">
        <v>282</v>
      </c>
      <c r="C301" s="10"/>
      <c r="D301" s="11"/>
      <c r="E301" s="11"/>
      <c r="F301" s="60" t="s">
        <v>276</v>
      </c>
      <c r="G301" s="60" t="s">
        <v>20</v>
      </c>
      <c r="H301" s="60" t="s">
        <v>20</v>
      </c>
      <c r="I301" s="60" t="s">
        <v>43</v>
      </c>
      <c r="J301" s="60" t="s">
        <v>283</v>
      </c>
      <c r="K301" s="60" t="s">
        <v>20</v>
      </c>
      <c r="L301" s="60" t="s">
        <v>22</v>
      </c>
      <c r="M301" s="61">
        <f t="shared" si="104"/>
        <v>605000</v>
      </c>
      <c r="N301" s="61">
        <f t="shared" si="104"/>
        <v>59820</v>
      </c>
      <c r="O301" s="61">
        <f t="shared" si="104"/>
        <v>59820</v>
      </c>
    </row>
    <row r="302" spans="1:16" ht="25.9" customHeight="1" x14ac:dyDescent="0.25">
      <c r="A302" s="113"/>
      <c r="B302" s="92" t="s">
        <v>69</v>
      </c>
      <c r="C302" s="10"/>
      <c r="D302" s="11"/>
      <c r="E302" s="11"/>
      <c r="F302" s="60" t="s">
        <v>276</v>
      </c>
      <c r="G302" s="60" t="s">
        <v>20</v>
      </c>
      <c r="H302" s="60" t="s">
        <v>20</v>
      </c>
      <c r="I302" s="60" t="s">
        <v>43</v>
      </c>
      <c r="J302" s="60" t="s">
        <v>283</v>
      </c>
      <c r="K302" s="60" t="s">
        <v>20</v>
      </c>
      <c r="L302" s="60" t="s">
        <v>70</v>
      </c>
      <c r="M302" s="61">
        <f>357600-297780+297800+247380</f>
        <v>605000</v>
      </c>
      <c r="N302" s="61">
        <f>357600-297780</f>
        <v>59820</v>
      </c>
      <c r="O302" s="61">
        <f>357600-297780</f>
        <v>59820</v>
      </c>
    </row>
    <row r="303" spans="1:16" ht="31.5" customHeight="1" x14ac:dyDescent="0.25">
      <c r="A303" s="29"/>
      <c r="B303" s="30" t="s">
        <v>284</v>
      </c>
      <c r="C303" s="27"/>
      <c r="D303" s="28"/>
      <c r="E303" s="28"/>
      <c r="F303" s="31"/>
      <c r="G303" s="31"/>
      <c r="H303" s="31"/>
      <c r="I303" s="31"/>
      <c r="J303" s="31"/>
      <c r="K303" s="31"/>
      <c r="L303" s="31"/>
      <c r="M303" s="97">
        <f>M10+M78+M119+M129+M139+M149+M165+M173+M182+M189+M209+M222+M236+M244+M248+M252+M286+M296</f>
        <v>2669341366.730001</v>
      </c>
      <c r="N303" s="97">
        <f>N10+N78+N119+N129+N139+N149+N165+N173+N182+N189+N209+N222+N236+N244+N248+N252+N286+N296</f>
        <v>2275454716.48</v>
      </c>
      <c r="O303" s="97">
        <f>O10+O78+O119+O129+O139+O149+O165+O173+O182+O189+O209+O222+O236+O244+O248+O252+O286+O296</f>
        <v>2319294546.0699997</v>
      </c>
    </row>
    <row r="304" spans="1:16" ht="15.75" x14ac:dyDescent="0.25">
      <c r="A304" s="7"/>
      <c r="B304" s="72"/>
      <c r="C304" s="27"/>
      <c r="D304" s="28"/>
      <c r="E304" s="28"/>
      <c r="F304" s="28"/>
      <c r="G304" s="28"/>
      <c r="H304" s="28"/>
      <c r="I304" s="28"/>
      <c r="J304" s="28"/>
      <c r="K304" s="28"/>
      <c r="L304" s="28"/>
      <c r="M304" s="98"/>
      <c r="N304" s="32"/>
      <c r="O304" s="32"/>
    </row>
    <row r="305" spans="1:15" ht="15.75" hidden="1" x14ac:dyDescent="0.25">
      <c r="A305" s="33"/>
      <c r="B305" s="34"/>
      <c r="C305" s="35"/>
      <c r="D305" s="36"/>
      <c r="E305" s="36"/>
      <c r="F305" s="36"/>
      <c r="G305" s="36"/>
      <c r="H305" s="36"/>
      <c r="I305" s="36"/>
      <c r="J305" s="36"/>
      <c r="K305" s="36"/>
      <c r="L305" s="36"/>
      <c r="M305" s="99"/>
      <c r="N305" s="37"/>
      <c r="O305" s="37"/>
    </row>
    <row r="306" spans="1:15" ht="15.75" hidden="1" x14ac:dyDescent="0.25">
      <c r="B306" s="46"/>
      <c r="C306" s="39"/>
      <c r="D306" s="40"/>
      <c r="E306" s="40"/>
      <c r="F306" s="40"/>
      <c r="G306" s="40"/>
      <c r="H306" s="40"/>
      <c r="I306" s="40"/>
      <c r="J306" s="40"/>
      <c r="K306" s="40"/>
      <c r="L306" s="40"/>
      <c r="M306" s="37">
        <v>2485235189.4899998</v>
      </c>
    </row>
    <row r="307" spans="1:15" ht="15.75" hidden="1" x14ac:dyDescent="0.25">
      <c r="B307" s="44"/>
      <c r="C307" s="39"/>
      <c r="D307" s="40"/>
      <c r="E307" s="40"/>
      <c r="F307" s="40"/>
      <c r="G307" s="40"/>
      <c r="H307" s="40"/>
      <c r="I307" s="40"/>
      <c r="J307" s="40"/>
      <c r="K307" s="40"/>
      <c r="L307" s="40"/>
      <c r="M307" s="37">
        <f>M303-M306</f>
        <v>184106177.2400012</v>
      </c>
      <c r="N307" s="37"/>
      <c r="O307" s="37"/>
    </row>
    <row r="308" spans="1:15" ht="15.75" hidden="1" x14ac:dyDescent="0.25">
      <c r="B308" s="45"/>
      <c r="C308" s="39"/>
      <c r="D308" s="40"/>
      <c r="E308" s="40"/>
      <c r="F308" s="40"/>
      <c r="G308" s="40"/>
      <c r="H308" s="40"/>
      <c r="I308" s="40"/>
      <c r="J308" s="40"/>
      <c r="K308" s="40"/>
      <c r="L308" s="40"/>
      <c r="M308" s="37">
        <v>184106177.24000001</v>
      </c>
      <c r="N308" s="37"/>
      <c r="O308" s="37"/>
    </row>
    <row r="309" spans="1:15" ht="15.75" hidden="1" x14ac:dyDescent="0.25">
      <c r="B309" s="43"/>
      <c r="C309" s="39"/>
      <c r="D309" s="40"/>
      <c r="E309" s="40"/>
      <c r="F309" s="40"/>
      <c r="G309" s="40"/>
      <c r="H309" s="40"/>
      <c r="I309" s="40"/>
      <c r="J309" s="40"/>
      <c r="K309" s="40"/>
      <c r="L309" s="40"/>
      <c r="M309" s="37">
        <f>M307-M308</f>
        <v>1.1920928955078125E-6</v>
      </c>
      <c r="O309" s="37"/>
    </row>
    <row r="310" spans="1:15" ht="15.75" hidden="1" x14ac:dyDescent="0.25">
      <c r="B310" s="44"/>
      <c r="C310" s="39"/>
      <c r="D310" s="40"/>
      <c r="E310" s="40"/>
      <c r="F310" s="40"/>
      <c r="G310" s="40"/>
      <c r="H310" s="40"/>
      <c r="I310" s="40"/>
      <c r="J310" s="40"/>
      <c r="K310" s="40"/>
      <c r="L310" s="40"/>
    </row>
    <row r="311" spans="1:15" ht="15.75" x14ac:dyDescent="0.25">
      <c r="B311" s="44"/>
      <c r="C311" s="39"/>
      <c r="D311" s="40"/>
      <c r="E311" s="40"/>
      <c r="F311" s="40"/>
      <c r="G311" s="40"/>
      <c r="H311" s="40"/>
      <c r="I311" s="40"/>
      <c r="J311" s="40"/>
      <c r="K311" s="40"/>
      <c r="L311" s="40"/>
      <c r="M311" s="100"/>
    </row>
    <row r="312" spans="1:15" ht="15.75" x14ac:dyDescent="0.25">
      <c r="B312" s="45"/>
      <c r="C312" s="39"/>
      <c r="D312" s="40"/>
      <c r="E312" s="40"/>
      <c r="F312" s="40"/>
      <c r="G312" s="40"/>
      <c r="H312" s="40"/>
      <c r="I312" s="40"/>
      <c r="J312" s="40"/>
      <c r="K312" s="40"/>
      <c r="L312" s="40"/>
      <c r="M312" s="100"/>
    </row>
    <row r="313" spans="1:15" ht="15.75" x14ac:dyDescent="0.25">
      <c r="B313" s="34"/>
      <c r="C313" s="35"/>
      <c r="D313" s="36"/>
      <c r="E313" s="36"/>
      <c r="F313" s="36"/>
      <c r="G313" s="36"/>
      <c r="H313" s="36"/>
      <c r="I313" s="36"/>
      <c r="J313" s="36"/>
      <c r="K313" s="36"/>
      <c r="L313" s="36"/>
    </row>
    <row r="314" spans="1:15" ht="15.75" x14ac:dyDescent="0.25">
      <c r="B314" s="43"/>
      <c r="C314" s="39"/>
      <c r="D314" s="40"/>
      <c r="E314" s="40"/>
      <c r="F314" s="40"/>
      <c r="G314" s="40"/>
      <c r="H314" s="40"/>
      <c r="I314" s="40"/>
      <c r="J314" s="40"/>
      <c r="K314" s="40"/>
      <c r="L314" s="40"/>
    </row>
    <row r="315" spans="1:15" ht="15.75" x14ac:dyDescent="0.25">
      <c r="B315" s="43"/>
      <c r="C315" s="39"/>
      <c r="D315" s="40"/>
      <c r="E315" s="40"/>
      <c r="F315" s="40"/>
      <c r="G315" s="40"/>
      <c r="H315" s="40"/>
      <c r="I315" s="40"/>
      <c r="J315" s="40"/>
      <c r="K315" s="40"/>
      <c r="L315" s="40"/>
    </row>
    <row r="316" spans="1:15" ht="15.75" x14ac:dyDescent="0.25">
      <c r="B316" s="43"/>
      <c r="C316" s="39"/>
      <c r="D316" s="40"/>
      <c r="E316" s="40"/>
      <c r="F316" s="40"/>
      <c r="G316" s="40"/>
      <c r="H316" s="40"/>
      <c r="I316" s="40"/>
      <c r="J316" s="40"/>
      <c r="K316" s="40"/>
      <c r="L316" s="40"/>
    </row>
    <row r="317" spans="1:15" ht="15.75" x14ac:dyDescent="0.25">
      <c r="B317" s="46"/>
      <c r="C317" s="39"/>
      <c r="D317" s="40"/>
      <c r="E317" s="40"/>
      <c r="F317" s="40"/>
      <c r="G317" s="40"/>
      <c r="H317" s="40"/>
      <c r="I317" s="40"/>
      <c r="J317" s="40"/>
      <c r="K317" s="40"/>
      <c r="L317" s="40"/>
    </row>
    <row r="318" spans="1:15" ht="15.75" x14ac:dyDescent="0.25">
      <c r="B318" s="43"/>
      <c r="C318" s="39"/>
      <c r="D318" s="40"/>
      <c r="E318" s="40"/>
      <c r="F318" s="40"/>
      <c r="G318" s="40"/>
      <c r="H318" s="40"/>
      <c r="I318" s="40"/>
      <c r="J318" s="40"/>
      <c r="K318" s="40"/>
      <c r="L318" s="40"/>
    </row>
    <row r="319" spans="1:15" ht="15.75" x14ac:dyDescent="0.25">
      <c r="B319" s="44"/>
      <c r="C319" s="39"/>
      <c r="D319" s="40"/>
      <c r="E319" s="40"/>
      <c r="F319" s="40"/>
      <c r="G319" s="40"/>
      <c r="H319" s="40"/>
      <c r="I319" s="40"/>
      <c r="J319" s="40"/>
      <c r="K319" s="40"/>
      <c r="L319" s="40"/>
    </row>
    <row r="320" spans="1:15" ht="15.75" x14ac:dyDescent="0.25">
      <c r="B320" s="42"/>
      <c r="C320" s="39"/>
      <c r="D320" s="40"/>
      <c r="E320" s="40"/>
      <c r="F320" s="40"/>
      <c r="G320" s="40"/>
      <c r="H320" s="40"/>
      <c r="I320" s="40"/>
      <c r="J320" s="40"/>
      <c r="K320" s="40"/>
      <c r="L320" s="40"/>
    </row>
    <row r="321" spans="2:12" ht="15.75" x14ac:dyDescent="0.25">
      <c r="B321" s="44"/>
      <c r="C321" s="39"/>
      <c r="D321" s="40"/>
      <c r="E321" s="40"/>
      <c r="F321" s="40"/>
      <c r="G321" s="40"/>
      <c r="H321" s="40"/>
      <c r="I321" s="40"/>
      <c r="J321" s="40"/>
      <c r="K321" s="40"/>
      <c r="L321" s="40"/>
    </row>
    <row r="322" spans="2:12" ht="15.75" x14ac:dyDescent="0.25">
      <c r="B322" s="44"/>
      <c r="C322" s="39"/>
      <c r="D322" s="40"/>
      <c r="E322" s="40"/>
      <c r="F322" s="40"/>
      <c r="G322" s="40"/>
      <c r="H322" s="40"/>
      <c r="I322" s="40"/>
      <c r="J322" s="40"/>
      <c r="K322" s="40"/>
      <c r="L322" s="40"/>
    </row>
    <row r="323" spans="2:12" ht="15.75" x14ac:dyDescent="0.25">
      <c r="B323" s="45"/>
      <c r="C323" s="39"/>
      <c r="D323" s="40"/>
      <c r="E323" s="40"/>
      <c r="F323" s="40"/>
      <c r="G323" s="40"/>
      <c r="H323" s="40"/>
      <c r="I323" s="40"/>
      <c r="J323" s="40"/>
      <c r="K323" s="40"/>
      <c r="L323" s="40"/>
    </row>
    <row r="324" spans="2:12" ht="15.75" x14ac:dyDescent="0.25">
      <c r="B324" s="34"/>
      <c r="C324" s="35"/>
      <c r="D324" s="36"/>
      <c r="E324" s="36"/>
      <c r="F324" s="36"/>
      <c r="G324" s="36"/>
      <c r="H324" s="36"/>
      <c r="I324" s="36"/>
      <c r="J324" s="36"/>
      <c r="K324" s="36"/>
      <c r="L324" s="36"/>
    </row>
    <row r="325" spans="2:12" ht="15.75" x14ac:dyDescent="0.25">
      <c r="B325" s="43"/>
      <c r="C325" s="39"/>
      <c r="D325" s="40"/>
      <c r="E325" s="40"/>
      <c r="F325" s="40"/>
      <c r="G325" s="40"/>
      <c r="H325" s="40"/>
      <c r="I325" s="40"/>
      <c r="J325" s="40"/>
      <c r="K325" s="40"/>
      <c r="L325" s="40"/>
    </row>
    <row r="326" spans="2:12" ht="15.75" x14ac:dyDescent="0.25">
      <c r="B326" s="43"/>
      <c r="C326" s="39"/>
      <c r="D326" s="40"/>
      <c r="E326" s="40"/>
      <c r="F326" s="40"/>
      <c r="G326" s="40"/>
      <c r="H326" s="40"/>
      <c r="I326" s="40"/>
      <c r="J326" s="40"/>
      <c r="K326" s="40"/>
      <c r="L326" s="40"/>
    </row>
    <row r="327" spans="2:12" ht="15.75" x14ac:dyDescent="0.25">
      <c r="B327" s="44"/>
      <c r="C327" s="39"/>
      <c r="D327" s="40"/>
      <c r="E327" s="40"/>
      <c r="F327" s="40"/>
      <c r="G327" s="40"/>
      <c r="H327" s="40"/>
      <c r="I327" s="40"/>
      <c r="J327" s="40"/>
      <c r="K327" s="40"/>
      <c r="L327" s="40"/>
    </row>
    <row r="328" spans="2:12" ht="15.75" x14ac:dyDescent="0.25">
      <c r="B328" s="45"/>
      <c r="C328" s="39"/>
      <c r="D328" s="40"/>
      <c r="E328" s="40"/>
      <c r="F328" s="40"/>
      <c r="G328" s="40"/>
      <c r="H328" s="40"/>
      <c r="I328" s="40"/>
      <c r="J328" s="40"/>
      <c r="K328" s="40"/>
      <c r="L328" s="40"/>
    </row>
    <row r="329" spans="2:12" ht="15.75" x14ac:dyDescent="0.25">
      <c r="B329" s="46"/>
      <c r="C329" s="39"/>
      <c r="D329" s="40"/>
      <c r="E329" s="40"/>
      <c r="F329" s="40"/>
      <c r="G329" s="40"/>
      <c r="H329" s="40"/>
      <c r="I329" s="40"/>
      <c r="J329" s="40"/>
      <c r="K329" s="40"/>
      <c r="L329" s="40"/>
    </row>
    <row r="330" spans="2:12" ht="15.75" x14ac:dyDescent="0.25">
      <c r="B330" s="38"/>
      <c r="C330" s="39"/>
      <c r="D330" s="40"/>
      <c r="E330" s="40"/>
      <c r="F330" s="40"/>
      <c r="G330" s="40"/>
      <c r="H330" s="40"/>
      <c r="I330" s="40"/>
      <c r="J330" s="40"/>
      <c r="K330" s="40"/>
      <c r="L330" s="40"/>
    </row>
    <row r="331" spans="2:12" ht="15.75" x14ac:dyDescent="0.25">
      <c r="B331" s="38"/>
      <c r="C331" s="39"/>
      <c r="D331" s="40"/>
      <c r="E331" s="40"/>
      <c r="F331" s="40"/>
      <c r="G331" s="40"/>
      <c r="H331" s="40"/>
      <c r="I331" s="40"/>
      <c r="J331" s="40"/>
      <c r="K331" s="40"/>
      <c r="L331" s="40"/>
    </row>
    <row r="332" spans="2:12" ht="15.75" x14ac:dyDescent="0.25">
      <c r="B332" s="45"/>
      <c r="C332" s="39"/>
      <c r="D332" s="40"/>
      <c r="E332" s="40"/>
      <c r="F332" s="40"/>
      <c r="G332" s="40"/>
      <c r="H332" s="40"/>
      <c r="I332" s="40"/>
      <c r="J332" s="40"/>
      <c r="K332" s="40"/>
      <c r="L332" s="40"/>
    </row>
    <row r="333" spans="2:12" ht="15.75" x14ac:dyDescent="0.25">
      <c r="B333" s="34"/>
      <c r="C333" s="35"/>
      <c r="D333" s="36"/>
      <c r="E333" s="36"/>
      <c r="F333" s="36"/>
      <c r="G333" s="36"/>
      <c r="H333" s="36"/>
      <c r="I333" s="36"/>
      <c r="J333" s="36"/>
      <c r="K333" s="36"/>
      <c r="L333" s="36"/>
    </row>
    <row r="334" spans="2:12" ht="15.75" x14ac:dyDescent="0.25">
      <c r="B334" s="43"/>
      <c r="C334" s="39"/>
      <c r="D334" s="40"/>
      <c r="E334" s="40"/>
      <c r="F334" s="40"/>
      <c r="G334" s="40"/>
      <c r="H334" s="40"/>
      <c r="I334" s="40"/>
      <c r="J334" s="40"/>
      <c r="K334" s="40"/>
      <c r="L334" s="40"/>
    </row>
    <row r="335" spans="2:12" ht="15.75" x14ac:dyDescent="0.25">
      <c r="B335" s="44"/>
      <c r="C335" s="39"/>
      <c r="D335" s="40"/>
      <c r="E335" s="40"/>
      <c r="F335" s="40"/>
      <c r="G335" s="40"/>
      <c r="H335" s="40"/>
      <c r="I335" s="40"/>
      <c r="J335" s="40"/>
      <c r="K335" s="40"/>
      <c r="L335" s="40"/>
    </row>
    <row r="336" spans="2:12" ht="15.75" x14ac:dyDescent="0.25">
      <c r="B336" s="46"/>
      <c r="C336" s="39"/>
      <c r="D336" s="40"/>
      <c r="E336" s="40"/>
      <c r="F336" s="40"/>
      <c r="G336" s="40"/>
      <c r="H336" s="40"/>
      <c r="I336" s="40"/>
      <c r="J336" s="40"/>
      <c r="K336" s="40"/>
      <c r="L336" s="40"/>
    </row>
    <row r="337" spans="2:13" ht="15.75" x14ac:dyDescent="0.25">
      <c r="B337" s="44"/>
      <c r="C337" s="39"/>
      <c r="D337" s="40"/>
      <c r="E337" s="40"/>
      <c r="F337" s="40"/>
      <c r="G337" s="40"/>
      <c r="H337" s="40"/>
      <c r="I337" s="40"/>
      <c r="J337" s="40"/>
      <c r="K337" s="40"/>
      <c r="L337" s="40"/>
    </row>
    <row r="338" spans="2:13" ht="15.75" x14ac:dyDescent="0.25">
      <c r="B338" s="44"/>
      <c r="C338" s="39"/>
      <c r="D338" s="40"/>
      <c r="E338" s="40"/>
      <c r="F338" s="40"/>
      <c r="G338" s="40"/>
      <c r="H338" s="40"/>
      <c r="I338" s="40"/>
      <c r="J338" s="40"/>
      <c r="K338" s="40"/>
      <c r="L338" s="40"/>
    </row>
    <row r="339" spans="2:13" ht="15.75" x14ac:dyDescent="0.25">
      <c r="B339" s="45"/>
      <c r="C339" s="39"/>
      <c r="D339" s="40"/>
      <c r="E339" s="40"/>
      <c r="F339" s="40"/>
      <c r="G339" s="40"/>
      <c r="H339" s="40"/>
      <c r="I339" s="40"/>
      <c r="J339" s="40"/>
      <c r="K339" s="40"/>
      <c r="L339" s="40"/>
    </row>
    <row r="340" spans="2:13" ht="15.75" x14ac:dyDescent="0.25">
      <c r="B340" s="43"/>
      <c r="C340" s="39"/>
      <c r="D340" s="40"/>
      <c r="E340" s="40"/>
      <c r="F340" s="40"/>
      <c r="G340" s="40"/>
      <c r="H340" s="40"/>
      <c r="I340" s="40"/>
      <c r="J340" s="40"/>
      <c r="K340" s="40"/>
      <c r="L340" s="40"/>
    </row>
    <row r="341" spans="2:13" ht="15.75" x14ac:dyDescent="0.25">
      <c r="B341" s="44"/>
      <c r="C341" s="39"/>
      <c r="D341" s="40"/>
      <c r="E341" s="40"/>
      <c r="F341" s="40"/>
      <c r="G341" s="40"/>
      <c r="H341" s="40"/>
      <c r="I341" s="40"/>
      <c r="J341" s="40"/>
      <c r="K341" s="40"/>
      <c r="L341" s="40"/>
    </row>
    <row r="342" spans="2:13" ht="15.75" x14ac:dyDescent="0.25">
      <c r="B342" s="44"/>
      <c r="C342" s="39"/>
      <c r="D342" s="40"/>
      <c r="E342" s="40"/>
      <c r="F342" s="40"/>
      <c r="G342" s="40"/>
      <c r="H342" s="40"/>
      <c r="I342" s="40"/>
      <c r="J342" s="40"/>
      <c r="K342" s="40"/>
      <c r="L342" s="40"/>
      <c r="M342" s="101"/>
    </row>
    <row r="343" spans="2:13" ht="15.75" x14ac:dyDescent="0.25">
      <c r="B343" s="45"/>
      <c r="C343" s="39"/>
      <c r="D343" s="40"/>
      <c r="E343" s="40"/>
      <c r="F343" s="40"/>
      <c r="G343" s="40"/>
      <c r="H343" s="40"/>
      <c r="I343" s="40"/>
      <c r="J343" s="40"/>
      <c r="K343" s="40"/>
      <c r="L343" s="40"/>
      <c r="M343" s="101"/>
    </row>
    <row r="344" spans="2:13" ht="15.75" x14ac:dyDescent="0.25">
      <c r="B344" s="34"/>
      <c r="C344" s="36"/>
      <c r="D344" s="36"/>
      <c r="E344" s="36"/>
      <c r="F344" s="36"/>
      <c r="G344" s="36"/>
      <c r="H344" s="36"/>
      <c r="I344" s="36"/>
      <c r="J344" s="36"/>
      <c r="K344" s="36"/>
      <c r="L344" s="36"/>
      <c r="M344" s="101"/>
    </row>
    <row r="345" spans="2:13" ht="15.75" x14ac:dyDescent="0.25">
      <c r="B345" s="34"/>
      <c r="C345" s="36"/>
      <c r="D345" s="36"/>
      <c r="E345" s="36"/>
      <c r="F345" s="36"/>
      <c r="G345" s="36"/>
      <c r="H345" s="36"/>
      <c r="I345" s="36"/>
      <c r="J345" s="36"/>
      <c r="K345" s="36"/>
      <c r="L345" s="36"/>
      <c r="M345" s="101"/>
    </row>
    <row r="346" spans="2:13" ht="15.75" x14ac:dyDescent="0.25">
      <c r="B346" s="43"/>
      <c r="C346" s="36"/>
      <c r="D346" s="40"/>
      <c r="E346" s="40"/>
      <c r="F346" s="40"/>
      <c r="G346" s="40"/>
      <c r="H346" s="40"/>
      <c r="I346" s="40"/>
      <c r="J346" s="40"/>
      <c r="K346" s="40"/>
      <c r="L346" s="40"/>
      <c r="M346" s="101"/>
    </row>
    <row r="347" spans="2:13" ht="15.75" x14ac:dyDescent="0.25">
      <c r="B347" s="42"/>
      <c r="C347" s="36"/>
      <c r="D347" s="40"/>
      <c r="E347" s="40"/>
      <c r="F347" s="40"/>
      <c r="G347" s="40"/>
      <c r="H347" s="40"/>
      <c r="I347" s="40"/>
      <c r="J347" s="40"/>
      <c r="K347" s="40"/>
      <c r="L347" s="40"/>
      <c r="M347" s="101"/>
    </row>
    <row r="348" spans="2:13" ht="15.75" x14ac:dyDescent="0.25">
      <c r="B348" s="45"/>
      <c r="C348" s="39"/>
      <c r="D348" s="40"/>
      <c r="E348" s="40"/>
      <c r="F348" s="40"/>
      <c r="G348" s="40"/>
      <c r="H348" s="40"/>
      <c r="I348" s="40"/>
      <c r="J348" s="40"/>
      <c r="K348" s="40"/>
      <c r="L348" s="40"/>
      <c r="M348" s="101"/>
    </row>
    <row r="349" spans="2:13" ht="15.75" x14ac:dyDescent="0.25">
      <c r="B349" s="34"/>
      <c r="C349" s="36"/>
      <c r="D349" s="36"/>
      <c r="E349" s="36"/>
      <c r="F349" s="36"/>
      <c r="G349" s="36"/>
      <c r="H349" s="36"/>
      <c r="I349" s="36"/>
      <c r="J349" s="36"/>
      <c r="K349" s="36"/>
      <c r="L349" s="36"/>
    </row>
    <row r="350" spans="2:13" ht="15.75" x14ac:dyDescent="0.25">
      <c r="B350" s="34"/>
      <c r="C350" s="36"/>
      <c r="D350" s="36"/>
      <c r="E350" s="36"/>
      <c r="F350" s="36"/>
      <c r="G350" s="36"/>
      <c r="H350" s="36"/>
      <c r="I350" s="36"/>
      <c r="J350" s="36"/>
      <c r="K350" s="36"/>
      <c r="L350" s="36"/>
    </row>
    <row r="351" spans="2:13" ht="15.75" x14ac:dyDescent="0.25">
      <c r="B351" s="43"/>
      <c r="C351" s="39"/>
      <c r="D351" s="40"/>
      <c r="E351" s="40"/>
      <c r="F351" s="40"/>
      <c r="G351" s="40"/>
      <c r="H351" s="40"/>
      <c r="I351" s="40"/>
      <c r="J351" s="40"/>
      <c r="K351" s="40"/>
      <c r="L351" s="40"/>
    </row>
    <row r="352" spans="2:13" ht="15.75" x14ac:dyDescent="0.25">
      <c r="B352" s="43"/>
      <c r="C352" s="39"/>
      <c r="D352" s="40"/>
      <c r="E352" s="40"/>
      <c r="F352" s="40"/>
      <c r="G352" s="40"/>
      <c r="H352" s="40"/>
      <c r="I352" s="40"/>
      <c r="J352" s="40"/>
      <c r="K352" s="40"/>
      <c r="L352" s="40"/>
    </row>
    <row r="353" spans="2:12" ht="15.75" x14ac:dyDescent="0.25">
      <c r="B353" s="44"/>
      <c r="C353" s="39"/>
      <c r="D353" s="40"/>
      <c r="E353" s="40"/>
      <c r="F353" s="40"/>
      <c r="G353" s="40"/>
      <c r="H353" s="40"/>
      <c r="I353" s="40"/>
      <c r="J353" s="40"/>
      <c r="K353" s="40"/>
      <c r="L353" s="40"/>
    </row>
    <row r="354" spans="2:12" ht="15.75" x14ac:dyDescent="0.25">
      <c r="B354" s="42"/>
      <c r="C354" s="39"/>
      <c r="D354" s="40"/>
      <c r="E354" s="40"/>
      <c r="F354" s="40"/>
      <c r="G354" s="40"/>
      <c r="H354" s="40"/>
      <c r="I354" s="40"/>
      <c r="J354" s="40"/>
      <c r="K354" s="40"/>
      <c r="L354" s="40"/>
    </row>
    <row r="355" spans="2:12" ht="15.75" x14ac:dyDescent="0.25">
      <c r="B355" s="43"/>
      <c r="C355" s="39"/>
      <c r="D355" s="40"/>
      <c r="E355" s="40"/>
      <c r="F355" s="40"/>
      <c r="G355" s="40"/>
      <c r="H355" s="40"/>
      <c r="I355" s="40"/>
      <c r="J355" s="40"/>
      <c r="K355" s="40"/>
      <c r="L355" s="40"/>
    </row>
    <row r="356" spans="2:12" ht="15.75" x14ac:dyDescent="0.25">
      <c r="B356" s="42"/>
      <c r="C356" s="39"/>
      <c r="D356" s="40"/>
      <c r="E356" s="40"/>
      <c r="F356" s="40"/>
      <c r="G356" s="40"/>
      <c r="H356" s="40"/>
      <c r="I356" s="40"/>
      <c r="J356" s="40"/>
      <c r="K356" s="40"/>
      <c r="L356" s="40"/>
    </row>
    <row r="357" spans="2:12" ht="15.75" x14ac:dyDescent="0.25">
      <c r="B357" s="42"/>
      <c r="C357" s="39"/>
      <c r="D357" s="40"/>
      <c r="E357" s="40"/>
      <c r="F357" s="40"/>
      <c r="G357" s="40"/>
      <c r="H357" s="40"/>
      <c r="I357" s="40"/>
      <c r="J357" s="40"/>
      <c r="K357" s="40"/>
      <c r="L357" s="40"/>
    </row>
    <row r="358" spans="2:12" ht="15.75" x14ac:dyDescent="0.25">
      <c r="B358" s="38"/>
      <c r="C358" s="39"/>
      <c r="D358" s="40"/>
      <c r="E358" s="40"/>
      <c r="F358" s="40"/>
      <c r="G358" s="40"/>
      <c r="H358" s="40"/>
      <c r="I358" s="40"/>
      <c r="J358" s="40"/>
      <c r="K358" s="40"/>
      <c r="L358" s="40"/>
    </row>
    <row r="359" spans="2:12" ht="15.75" x14ac:dyDescent="0.25">
      <c r="B359" s="41"/>
      <c r="C359" s="39"/>
      <c r="D359" s="40"/>
      <c r="E359" s="40"/>
      <c r="F359" s="40"/>
      <c r="G359" s="40"/>
      <c r="H359" s="40"/>
      <c r="I359" s="40"/>
      <c r="J359" s="40"/>
      <c r="K359" s="40"/>
      <c r="L359" s="40"/>
    </row>
    <row r="360" spans="2:12" ht="15.75" x14ac:dyDescent="0.25">
      <c r="B360" s="38"/>
      <c r="C360" s="39"/>
      <c r="D360" s="40"/>
      <c r="E360" s="40"/>
      <c r="F360" s="40"/>
      <c r="G360" s="40"/>
      <c r="H360" s="40"/>
      <c r="I360" s="40"/>
      <c r="J360" s="40"/>
      <c r="K360" s="40"/>
      <c r="L360" s="40"/>
    </row>
    <row r="361" spans="2:12" ht="15.75" x14ac:dyDescent="0.25">
      <c r="B361" s="42"/>
      <c r="C361" s="39"/>
      <c r="D361" s="40"/>
      <c r="E361" s="40"/>
      <c r="F361" s="40"/>
      <c r="G361" s="40"/>
      <c r="H361" s="40"/>
      <c r="I361" s="40"/>
      <c r="J361" s="40"/>
      <c r="K361" s="40"/>
      <c r="L361" s="40"/>
    </row>
    <row r="362" spans="2:12" ht="15.75" x14ac:dyDescent="0.25">
      <c r="B362" s="41"/>
      <c r="C362" s="39"/>
      <c r="D362" s="40"/>
      <c r="E362" s="40"/>
      <c r="F362" s="40"/>
      <c r="G362" s="40"/>
      <c r="H362" s="40"/>
      <c r="I362" s="40"/>
      <c r="J362" s="40"/>
      <c r="K362" s="40"/>
      <c r="L362" s="40"/>
    </row>
    <row r="363" spans="2:12" ht="15.75" x14ac:dyDescent="0.25">
      <c r="B363" s="38"/>
      <c r="C363" s="39"/>
      <c r="D363" s="40"/>
      <c r="E363" s="40"/>
      <c r="F363" s="40"/>
      <c r="G363" s="40"/>
      <c r="H363" s="40"/>
      <c r="I363" s="40"/>
      <c r="J363" s="40"/>
      <c r="K363" s="40"/>
      <c r="L363" s="40"/>
    </row>
    <row r="364" spans="2:12" ht="15.75" x14ac:dyDescent="0.25">
      <c r="B364" s="45"/>
      <c r="C364" s="39"/>
      <c r="D364" s="40"/>
      <c r="E364" s="40"/>
      <c r="F364" s="40"/>
      <c r="G364" s="40"/>
      <c r="H364" s="40"/>
      <c r="I364" s="40"/>
      <c r="J364" s="40"/>
      <c r="K364" s="40"/>
      <c r="L364" s="40"/>
    </row>
    <row r="365" spans="2:12" ht="15.75" x14ac:dyDescent="0.25">
      <c r="B365" s="43"/>
      <c r="C365" s="39"/>
      <c r="D365" s="40"/>
      <c r="E365" s="40"/>
      <c r="F365" s="40"/>
      <c r="G365" s="40"/>
      <c r="H365" s="40"/>
      <c r="I365" s="40"/>
      <c r="J365" s="40"/>
      <c r="K365" s="40"/>
      <c r="L365" s="40"/>
    </row>
    <row r="366" spans="2:12" ht="15.75" x14ac:dyDescent="0.25">
      <c r="B366" s="44"/>
      <c r="C366" s="39"/>
      <c r="D366" s="40"/>
      <c r="E366" s="40"/>
      <c r="F366" s="40"/>
      <c r="G366" s="40"/>
      <c r="H366" s="40"/>
      <c r="I366" s="40"/>
      <c r="J366" s="40"/>
      <c r="K366" s="40"/>
      <c r="L366" s="40"/>
    </row>
    <row r="367" spans="2:12" ht="15.75" x14ac:dyDescent="0.25">
      <c r="B367" s="45"/>
      <c r="C367" s="39"/>
      <c r="D367" s="40"/>
      <c r="E367" s="40"/>
      <c r="F367" s="40"/>
      <c r="G367" s="40"/>
      <c r="H367" s="40"/>
      <c r="I367" s="40"/>
      <c r="J367" s="40"/>
      <c r="K367" s="40"/>
      <c r="L367" s="40"/>
    </row>
    <row r="368" spans="2:12" ht="15.75" x14ac:dyDescent="0.25">
      <c r="B368" s="44"/>
      <c r="C368" s="39"/>
      <c r="D368" s="40"/>
      <c r="E368" s="40"/>
      <c r="F368" s="40"/>
      <c r="G368" s="40"/>
      <c r="H368" s="40"/>
      <c r="I368" s="40"/>
      <c r="J368" s="40"/>
      <c r="K368" s="40"/>
      <c r="L368" s="40"/>
    </row>
    <row r="369" spans="2:12" ht="15.75" x14ac:dyDescent="0.25">
      <c r="B369" s="44"/>
      <c r="C369" s="39"/>
      <c r="D369" s="40"/>
      <c r="E369" s="40"/>
      <c r="F369" s="40"/>
      <c r="G369" s="40"/>
      <c r="H369" s="40"/>
      <c r="I369" s="40"/>
      <c r="J369" s="40"/>
      <c r="K369" s="40"/>
      <c r="L369" s="40"/>
    </row>
    <row r="370" spans="2:12" ht="15.75" x14ac:dyDescent="0.25">
      <c r="B370" s="42"/>
      <c r="C370" s="39"/>
      <c r="D370" s="40"/>
      <c r="E370" s="40"/>
      <c r="F370" s="40"/>
      <c r="G370" s="40"/>
      <c r="H370" s="40"/>
      <c r="I370" s="40"/>
      <c r="J370" s="40"/>
      <c r="K370" s="40"/>
      <c r="L370" s="40"/>
    </row>
    <row r="371" spans="2:12" ht="15.75" x14ac:dyDescent="0.25">
      <c r="B371" s="44"/>
      <c r="C371" s="39"/>
      <c r="D371" s="40"/>
      <c r="E371" s="40"/>
      <c r="F371" s="40"/>
      <c r="G371" s="40"/>
      <c r="H371" s="40"/>
      <c r="I371" s="40"/>
      <c r="J371" s="40"/>
      <c r="K371" s="40"/>
      <c r="L371" s="40"/>
    </row>
    <row r="372" spans="2:12" ht="15.75" x14ac:dyDescent="0.25">
      <c r="B372" s="42"/>
      <c r="C372" s="39"/>
      <c r="D372" s="40"/>
      <c r="E372" s="40"/>
      <c r="F372" s="40"/>
      <c r="G372" s="40"/>
      <c r="H372" s="40"/>
      <c r="I372" s="40"/>
      <c r="J372" s="40"/>
      <c r="K372" s="40"/>
      <c r="L372" s="40"/>
    </row>
    <row r="373" spans="2:12" ht="15.75" x14ac:dyDescent="0.25">
      <c r="B373" s="34"/>
      <c r="C373" s="36"/>
      <c r="D373" s="36"/>
      <c r="E373" s="36"/>
      <c r="F373" s="36"/>
      <c r="G373" s="36"/>
      <c r="H373" s="36"/>
      <c r="I373" s="36"/>
      <c r="J373" s="36"/>
      <c r="K373" s="36"/>
      <c r="L373" s="36"/>
    </row>
    <row r="374" spans="2:12" ht="15.75" x14ac:dyDescent="0.25">
      <c r="B374" s="43"/>
      <c r="C374" s="39"/>
      <c r="D374" s="40"/>
      <c r="E374" s="40"/>
      <c r="F374" s="40"/>
      <c r="G374" s="40"/>
      <c r="H374" s="40"/>
      <c r="I374" s="40"/>
      <c r="J374" s="40"/>
      <c r="K374" s="40"/>
      <c r="L374" s="40"/>
    </row>
    <row r="375" spans="2:12" ht="15.75" x14ac:dyDescent="0.25">
      <c r="B375" s="43"/>
      <c r="C375" s="39"/>
      <c r="D375" s="40"/>
      <c r="E375" s="40"/>
      <c r="F375" s="40"/>
      <c r="G375" s="40"/>
      <c r="H375" s="40"/>
      <c r="I375" s="40"/>
      <c r="J375" s="40"/>
      <c r="K375" s="40"/>
      <c r="L375" s="40"/>
    </row>
    <row r="376" spans="2:12" ht="15.75" x14ac:dyDescent="0.25">
      <c r="B376" s="44"/>
      <c r="C376" s="39"/>
      <c r="D376" s="40"/>
      <c r="E376" s="40"/>
      <c r="F376" s="40"/>
      <c r="G376" s="40"/>
      <c r="H376" s="40"/>
      <c r="I376" s="40"/>
      <c r="J376" s="40"/>
      <c r="K376" s="40"/>
      <c r="L376" s="40"/>
    </row>
    <row r="377" spans="2:12" ht="15.75" x14ac:dyDescent="0.25">
      <c r="B377" s="42"/>
      <c r="C377" s="39"/>
      <c r="D377" s="40"/>
      <c r="E377" s="40"/>
      <c r="F377" s="40"/>
      <c r="G377" s="40"/>
      <c r="H377" s="40"/>
      <c r="I377" s="40"/>
      <c r="J377" s="40"/>
      <c r="K377" s="40"/>
      <c r="L377" s="40"/>
    </row>
    <row r="378" spans="2:12" ht="15.75" x14ac:dyDescent="0.25">
      <c r="B378" s="44"/>
      <c r="C378" s="39"/>
      <c r="D378" s="40"/>
      <c r="E378" s="40"/>
      <c r="F378" s="40"/>
      <c r="G378" s="40"/>
      <c r="H378" s="40"/>
      <c r="I378" s="40"/>
      <c r="J378" s="40"/>
      <c r="K378" s="40"/>
      <c r="L378" s="40"/>
    </row>
    <row r="379" spans="2:12" ht="15.75" x14ac:dyDescent="0.25">
      <c r="B379" s="42"/>
      <c r="C379" s="39"/>
      <c r="D379" s="40"/>
      <c r="E379" s="40"/>
      <c r="F379" s="40"/>
      <c r="G379" s="40"/>
      <c r="H379" s="40"/>
      <c r="I379" s="40"/>
      <c r="J379" s="40"/>
      <c r="K379" s="40"/>
      <c r="L379" s="40"/>
    </row>
    <row r="380" spans="2:12" ht="15.75" x14ac:dyDescent="0.25">
      <c r="B380" s="43"/>
      <c r="C380" s="39"/>
      <c r="D380" s="40"/>
      <c r="E380" s="40"/>
      <c r="F380" s="40"/>
      <c r="G380" s="40"/>
      <c r="H380" s="40"/>
      <c r="I380" s="40"/>
      <c r="J380" s="40"/>
      <c r="K380" s="40"/>
      <c r="L380" s="40"/>
    </row>
    <row r="381" spans="2:12" ht="15.75" x14ac:dyDescent="0.25">
      <c r="B381" s="42"/>
      <c r="C381" s="39"/>
      <c r="D381" s="40"/>
      <c r="E381" s="40"/>
      <c r="F381" s="40"/>
      <c r="G381" s="40"/>
      <c r="H381" s="40"/>
      <c r="I381" s="40"/>
      <c r="J381" s="40"/>
      <c r="K381" s="40"/>
      <c r="L381" s="40"/>
    </row>
    <row r="382" spans="2:12" ht="15.75" x14ac:dyDescent="0.25">
      <c r="B382" s="42"/>
      <c r="C382" s="39"/>
      <c r="D382" s="40"/>
      <c r="E382" s="40"/>
      <c r="F382" s="40"/>
      <c r="G382" s="40"/>
      <c r="H382" s="40"/>
      <c r="I382" s="40"/>
      <c r="J382" s="40"/>
      <c r="K382" s="40"/>
      <c r="L382" s="40"/>
    </row>
    <row r="383" spans="2:12" ht="15.75" x14ac:dyDescent="0.25">
      <c r="B383" s="43"/>
      <c r="C383" s="39"/>
      <c r="D383" s="40"/>
      <c r="E383" s="40"/>
      <c r="F383" s="40"/>
      <c r="G383" s="40"/>
      <c r="H383" s="40"/>
      <c r="I383" s="40"/>
      <c r="J383" s="40"/>
      <c r="K383" s="40"/>
      <c r="L383" s="40"/>
    </row>
    <row r="384" spans="2:12" ht="15.75" x14ac:dyDescent="0.25">
      <c r="B384" s="43"/>
      <c r="C384" s="39"/>
      <c r="D384" s="40"/>
      <c r="E384" s="40"/>
      <c r="F384" s="40"/>
      <c r="G384" s="40"/>
      <c r="H384" s="40"/>
      <c r="I384" s="40"/>
      <c r="J384" s="40"/>
      <c r="K384" s="40"/>
      <c r="L384" s="40"/>
    </row>
    <row r="385" spans="2:12" ht="15.75" x14ac:dyDescent="0.25">
      <c r="B385" s="44"/>
      <c r="C385" s="39"/>
      <c r="D385" s="40"/>
      <c r="E385" s="40"/>
      <c r="F385" s="40"/>
      <c r="G385" s="40"/>
      <c r="H385" s="40"/>
      <c r="I385" s="40"/>
      <c r="J385" s="40"/>
      <c r="K385" s="40"/>
      <c r="L385" s="40"/>
    </row>
    <row r="386" spans="2:12" ht="15.75" x14ac:dyDescent="0.25">
      <c r="B386" s="42"/>
      <c r="C386" s="39"/>
      <c r="D386" s="40"/>
      <c r="E386" s="40"/>
      <c r="F386" s="40"/>
      <c r="G386" s="40"/>
      <c r="H386" s="40"/>
      <c r="I386" s="40"/>
      <c r="J386" s="40"/>
      <c r="K386" s="40"/>
      <c r="L386" s="40"/>
    </row>
    <row r="387" spans="2:12" ht="15.75" x14ac:dyDescent="0.25">
      <c r="B387" s="38"/>
      <c r="C387" s="39"/>
      <c r="D387" s="40"/>
      <c r="E387" s="40"/>
      <c r="F387" s="40"/>
      <c r="G387" s="40"/>
      <c r="H387" s="40"/>
      <c r="I387" s="40"/>
      <c r="J387" s="40"/>
      <c r="K387" s="40"/>
      <c r="L387" s="40"/>
    </row>
    <row r="388" spans="2:12" ht="15.75" x14ac:dyDescent="0.25">
      <c r="B388" s="41"/>
      <c r="C388" s="39"/>
      <c r="D388" s="40"/>
      <c r="E388" s="40"/>
      <c r="F388" s="40"/>
      <c r="G388" s="40"/>
      <c r="H388" s="40"/>
      <c r="I388" s="40"/>
      <c r="J388" s="40"/>
      <c r="K388" s="40"/>
      <c r="L388" s="40"/>
    </row>
    <row r="389" spans="2:12" ht="15.75" x14ac:dyDescent="0.25">
      <c r="B389" s="38"/>
      <c r="C389" s="39"/>
      <c r="D389" s="40"/>
      <c r="E389" s="40"/>
      <c r="F389" s="40"/>
      <c r="G389" s="40"/>
      <c r="H389" s="40"/>
      <c r="I389" s="40"/>
      <c r="J389" s="40"/>
      <c r="K389" s="40"/>
      <c r="L389" s="40"/>
    </row>
    <row r="390" spans="2:12" ht="15.75" x14ac:dyDescent="0.25">
      <c r="B390" s="42"/>
      <c r="C390" s="39"/>
      <c r="D390" s="40"/>
      <c r="E390" s="40"/>
      <c r="F390" s="40"/>
      <c r="G390" s="40"/>
      <c r="H390" s="40"/>
      <c r="I390" s="40"/>
      <c r="J390" s="40"/>
      <c r="K390" s="40"/>
      <c r="L390" s="40"/>
    </row>
    <row r="391" spans="2:12" ht="15.75" x14ac:dyDescent="0.25">
      <c r="B391" s="43"/>
      <c r="C391" s="39"/>
      <c r="D391" s="40"/>
      <c r="E391" s="40"/>
      <c r="F391" s="40"/>
      <c r="G391" s="40"/>
      <c r="H391" s="40"/>
      <c r="I391" s="40"/>
      <c r="J391" s="40"/>
      <c r="K391" s="40"/>
      <c r="L391" s="40"/>
    </row>
    <row r="392" spans="2:12" ht="15.75" x14ac:dyDescent="0.25">
      <c r="B392" s="43"/>
      <c r="C392" s="39"/>
      <c r="D392" s="40"/>
      <c r="E392" s="40"/>
      <c r="F392" s="40"/>
      <c r="G392" s="40"/>
      <c r="H392" s="40"/>
      <c r="I392" s="40"/>
      <c r="J392" s="40"/>
      <c r="K392" s="40"/>
      <c r="L392" s="40"/>
    </row>
    <row r="393" spans="2:12" ht="15.75" x14ac:dyDescent="0.25">
      <c r="B393" s="44"/>
      <c r="C393" s="39"/>
      <c r="D393" s="40"/>
      <c r="E393" s="40"/>
      <c r="F393" s="40"/>
      <c r="G393" s="40"/>
      <c r="H393" s="40"/>
      <c r="I393" s="40"/>
      <c r="J393" s="40"/>
      <c r="K393" s="40"/>
      <c r="L393" s="40"/>
    </row>
    <row r="394" spans="2:12" ht="15.75" x14ac:dyDescent="0.25">
      <c r="B394" s="42"/>
      <c r="C394" s="39"/>
      <c r="D394" s="40"/>
      <c r="E394" s="40"/>
      <c r="F394" s="40"/>
      <c r="G394" s="40"/>
      <c r="H394" s="40"/>
      <c r="I394" s="40"/>
      <c r="J394" s="40"/>
      <c r="K394" s="40"/>
      <c r="L394" s="40"/>
    </row>
    <row r="395" spans="2:12" ht="15.75" x14ac:dyDescent="0.25">
      <c r="B395" s="43"/>
      <c r="C395" s="39"/>
      <c r="D395" s="40"/>
      <c r="E395" s="40"/>
      <c r="F395" s="40"/>
      <c r="G395" s="40"/>
      <c r="H395" s="40"/>
      <c r="I395" s="40"/>
      <c r="J395" s="40"/>
      <c r="K395" s="40"/>
      <c r="L395" s="40"/>
    </row>
    <row r="396" spans="2:12" ht="15.75" x14ac:dyDescent="0.25">
      <c r="B396" s="44"/>
      <c r="C396" s="39"/>
      <c r="D396" s="40"/>
      <c r="E396" s="40"/>
      <c r="F396" s="40"/>
      <c r="G396" s="40"/>
      <c r="H396" s="40"/>
      <c r="I396" s="40"/>
      <c r="J396" s="40"/>
      <c r="K396" s="40"/>
      <c r="L396" s="40"/>
    </row>
    <row r="397" spans="2:12" ht="15.75" x14ac:dyDescent="0.25">
      <c r="B397" s="45"/>
      <c r="C397" s="39"/>
      <c r="D397" s="40"/>
      <c r="E397" s="40"/>
      <c r="F397" s="40"/>
      <c r="G397" s="40"/>
      <c r="H397" s="40"/>
      <c r="I397" s="40"/>
      <c r="J397" s="40"/>
      <c r="K397" s="40"/>
      <c r="L397" s="40"/>
    </row>
    <row r="398" spans="2:12" ht="15.75" x14ac:dyDescent="0.25">
      <c r="B398" s="44"/>
      <c r="C398" s="39"/>
      <c r="D398" s="40"/>
      <c r="E398" s="40"/>
      <c r="F398" s="40"/>
      <c r="G398" s="40"/>
      <c r="H398" s="40"/>
      <c r="I398" s="40"/>
      <c r="J398" s="40"/>
      <c r="K398" s="40"/>
      <c r="L398" s="40"/>
    </row>
    <row r="399" spans="2:12" ht="15.75" x14ac:dyDescent="0.25">
      <c r="B399" s="44"/>
      <c r="C399" s="39"/>
      <c r="D399" s="40"/>
      <c r="E399" s="40"/>
      <c r="F399" s="40"/>
      <c r="G399" s="40"/>
      <c r="H399" s="40"/>
      <c r="I399" s="40"/>
      <c r="J399" s="40"/>
      <c r="K399" s="40"/>
      <c r="L399" s="40"/>
    </row>
    <row r="400" spans="2:12" ht="15.75" x14ac:dyDescent="0.25">
      <c r="B400" s="44"/>
      <c r="C400" s="39"/>
      <c r="D400" s="40"/>
      <c r="E400" s="40"/>
      <c r="F400" s="40"/>
      <c r="G400" s="40"/>
      <c r="H400" s="40"/>
      <c r="I400" s="40"/>
      <c r="J400" s="40"/>
      <c r="K400" s="40"/>
      <c r="L400" s="40"/>
    </row>
    <row r="401" spans="2:12" ht="15.75" x14ac:dyDescent="0.25">
      <c r="B401" s="46"/>
      <c r="C401" s="39"/>
      <c r="D401" s="40"/>
      <c r="E401" s="40"/>
      <c r="F401" s="40"/>
      <c r="G401" s="40"/>
      <c r="H401" s="40"/>
      <c r="I401" s="40"/>
      <c r="J401" s="40"/>
      <c r="K401" s="40"/>
      <c r="L401" s="40"/>
    </row>
    <row r="402" spans="2:12" ht="15.75" x14ac:dyDescent="0.25">
      <c r="B402" s="44"/>
      <c r="C402" s="39"/>
      <c r="D402" s="40"/>
      <c r="E402" s="40"/>
      <c r="F402" s="40"/>
      <c r="G402" s="40"/>
      <c r="H402" s="40"/>
      <c r="I402" s="40"/>
      <c r="J402" s="40"/>
      <c r="K402" s="40"/>
      <c r="L402" s="40"/>
    </row>
    <row r="403" spans="2:12" ht="15.75" x14ac:dyDescent="0.25">
      <c r="B403" s="44"/>
      <c r="C403" s="39"/>
      <c r="D403" s="40"/>
      <c r="E403" s="40"/>
      <c r="F403" s="40"/>
      <c r="G403" s="40"/>
      <c r="H403" s="40"/>
      <c r="I403" s="40"/>
      <c r="J403" s="40"/>
      <c r="K403" s="40"/>
      <c r="L403" s="40"/>
    </row>
    <row r="404" spans="2:12" ht="15.75" x14ac:dyDescent="0.25">
      <c r="B404" s="42"/>
      <c r="C404" s="39"/>
      <c r="D404" s="40"/>
      <c r="E404" s="40"/>
      <c r="F404" s="40"/>
      <c r="G404" s="40"/>
      <c r="H404" s="40"/>
      <c r="I404" s="40"/>
      <c r="J404" s="40"/>
      <c r="K404" s="40"/>
      <c r="L404" s="40"/>
    </row>
    <row r="405" spans="2:12" ht="15.75" x14ac:dyDescent="0.25">
      <c r="B405" s="44"/>
      <c r="C405" s="39"/>
      <c r="D405" s="40"/>
      <c r="E405" s="40"/>
      <c r="F405" s="40"/>
      <c r="G405" s="40"/>
      <c r="H405" s="40"/>
      <c r="I405" s="40"/>
      <c r="J405" s="40"/>
      <c r="K405" s="40"/>
      <c r="L405" s="40"/>
    </row>
    <row r="406" spans="2:12" ht="15.75" x14ac:dyDescent="0.25">
      <c r="B406" s="42"/>
      <c r="C406" s="39"/>
      <c r="D406" s="40"/>
      <c r="E406" s="40"/>
      <c r="F406" s="40"/>
      <c r="G406" s="40"/>
      <c r="H406" s="40"/>
      <c r="I406" s="40"/>
      <c r="J406" s="40"/>
      <c r="K406" s="40"/>
      <c r="L406" s="40"/>
    </row>
    <row r="407" spans="2:12" ht="15.75" x14ac:dyDescent="0.25">
      <c r="B407" s="44"/>
      <c r="C407" s="39"/>
      <c r="D407" s="40"/>
      <c r="E407" s="40"/>
      <c r="F407" s="40"/>
      <c r="G407" s="40"/>
      <c r="H407" s="40"/>
      <c r="I407" s="40"/>
      <c r="J407" s="40"/>
      <c r="K407" s="40"/>
      <c r="L407" s="40"/>
    </row>
    <row r="408" spans="2:12" ht="15.75" x14ac:dyDescent="0.25">
      <c r="B408" s="42"/>
      <c r="C408" s="39"/>
      <c r="D408" s="40"/>
      <c r="E408" s="40"/>
      <c r="F408" s="40"/>
      <c r="G408" s="40"/>
      <c r="H408" s="40"/>
      <c r="I408" s="40"/>
      <c r="J408" s="40"/>
      <c r="K408" s="40"/>
      <c r="L408" s="40"/>
    </row>
    <row r="409" spans="2:12" ht="15.75" x14ac:dyDescent="0.25">
      <c r="B409" s="44"/>
      <c r="C409" s="39"/>
      <c r="D409" s="40"/>
      <c r="E409" s="40"/>
      <c r="F409" s="40"/>
      <c r="G409" s="40"/>
      <c r="H409" s="40"/>
      <c r="I409" s="40"/>
      <c r="J409" s="40"/>
      <c r="K409" s="40"/>
      <c r="L409" s="40"/>
    </row>
    <row r="410" spans="2:12" ht="15.75" x14ac:dyDescent="0.25">
      <c r="B410" s="42"/>
      <c r="C410" s="39"/>
      <c r="D410" s="40"/>
      <c r="E410" s="40"/>
      <c r="F410" s="40"/>
      <c r="G410" s="40"/>
      <c r="H410" s="40"/>
      <c r="I410" s="40"/>
      <c r="J410" s="40"/>
      <c r="K410" s="40"/>
      <c r="L410" s="40"/>
    </row>
    <row r="411" spans="2:12" ht="15.75" x14ac:dyDescent="0.25">
      <c r="B411" s="34"/>
      <c r="C411" s="36"/>
      <c r="D411" s="36"/>
      <c r="E411" s="36"/>
      <c r="F411" s="36"/>
      <c r="G411" s="36"/>
      <c r="H411" s="36"/>
      <c r="I411" s="36"/>
      <c r="J411" s="36"/>
      <c r="K411" s="36"/>
      <c r="L411" s="36"/>
    </row>
    <row r="412" spans="2:12" ht="15.75" x14ac:dyDescent="0.25">
      <c r="B412" s="43"/>
      <c r="C412" s="39"/>
      <c r="D412" s="40"/>
      <c r="E412" s="40"/>
      <c r="F412" s="40"/>
      <c r="G412" s="40"/>
      <c r="H412" s="40"/>
      <c r="I412" s="40"/>
      <c r="J412" s="40"/>
      <c r="K412" s="40"/>
      <c r="L412" s="40"/>
    </row>
    <row r="413" spans="2:12" ht="15.75" x14ac:dyDescent="0.25">
      <c r="B413" s="43"/>
      <c r="C413" s="40"/>
      <c r="D413" s="40"/>
      <c r="E413" s="40"/>
      <c r="F413" s="40"/>
      <c r="G413" s="40"/>
      <c r="H413" s="40"/>
      <c r="I413" s="40"/>
      <c r="J413" s="40"/>
      <c r="K413" s="40"/>
      <c r="L413" s="40"/>
    </row>
    <row r="414" spans="2:12" ht="15.75" x14ac:dyDescent="0.25">
      <c r="B414" s="44"/>
      <c r="C414" s="40"/>
      <c r="D414" s="40"/>
      <c r="E414" s="40"/>
      <c r="F414" s="40"/>
      <c r="G414" s="40"/>
      <c r="H414" s="40"/>
      <c r="I414" s="40"/>
      <c r="J414" s="40"/>
      <c r="K414" s="40"/>
      <c r="L414" s="40"/>
    </row>
    <row r="415" spans="2:12" ht="15.75" x14ac:dyDescent="0.25">
      <c r="B415" s="42"/>
      <c r="C415" s="40"/>
      <c r="D415" s="40"/>
      <c r="E415" s="40"/>
      <c r="F415" s="40"/>
      <c r="G415" s="40"/>
      <c r="H415" s="40"/>
      <c r="I415" s="40"/>
      <c r="J415" s="40"/>
      <c r="K415" s="40"/>
      <c r="L415" s="40"/>
    </row>
    <row r="416" spans="2:12" ht="15.75" x14ac:dyDescent="0.25">
      <c r="B416" s="38"/>
      <c r="C416" s="40"/>
      <c r="D416" s="40"/>
      <c r="E416" s="40"/>
      <c r="F416" s="40"/>
      <c r="G416" s="40"/>
      <c r="H416" s="40"/>
      <c r="I416" s="40"/>
      <c r="J416" s="40"/>
      <c r="K416" s="40"/>
      <c r="L416" s="40"/>
    </row>
    <row r="417" spans="2:13" ht="15.75" x14ac:dyDescent="0.25">
      <c r="B417" s="41"/>
      <c r="C417" s="40"/>
      <c r="D417" s="40"/>
      <c r="E417" s="40"/>
      <c r="F417" s="40"/>
      <c r="G417" s="40"/>
      <c r="H417" s="40"/>
      <c r="I417" s="40"/>
      <c r="J417" s="40"/>
      <c r="K417" s="40"/>
      <c r="L417" s="40"/>
    </row>
    <row r="418" spans="2:13" ht="15.75" x14ac:dyDescent="0.25">
      <c r="B418" s="38"/>
      <c r="C418" s="40"/>
      <c r="D418" s="40"/>
      <c r="E418" s="40"/>
      <c r="F418" s="40"/>
      <c r="G418" s="40"/>
      <c r="H418" s="40"/>
      <c r="I418" s="40"/>
      <c r="J418" s="40"/>
      <c r="K418" s="40"/>
      <c r="L418" s="40"/>
    </row>
    <row r="419" spans="2:13" ht="15.75" x14ac:dyDescent="0.25">
      <c r="B419" s="45"/>
      <c r="C419" s="40"/>
      <c r="D419" s="40"/>
      <c r="E419" s="40"/>
      <c r="F419" s="40"/>
      <c r="G419" s="40"/>
      <c r="H419" s="40"/>
      <c r="I419" s="40"/>
      <c r="J419" s="40"/>
      <c r="K419" s="40"/>
      <c r="L419" s="40"/>
    </row>
    <row r="420" spans="2:13" ht="15.75" x14ac:dyDescent="0.25">
      <c r="B420" s="43"/>
      <c r="C420" s="40"/>
      <c r="D420" s="40"/>
      <c r="E420" s="40"/>
      <c r="F420" s="40"/>
      <c r="G420" s="40"/>
      <c r="H420" s="40"/>
      <c r="I420" s="40"/>
      <c r="J420" s="40"/>
      <c r="K420" s="40"/>
      <c r="L420" s="40"/>
    </row>
    <row r="421" spans="2:13" ht="15.75" x14ac:dyDescent="0.25">
      <c r="B421" s="43"/>
      <c r="C421" s="40"/>
      <c r="D421" s="40"/>
      <c r="E421" s="40"/>
      <c r="F421" s="40"/>
      <c r="G421" s="40"/>
      <c r="H421" s="40"/>
      <c r="I421" s="40"/>
      <c r="J421" s="40"/>
      <c r="K421" s="40"/>
      <c r="L421" s="40"/>
    </row>
    <row r="422" spans="2:13" ht="15.75" x14ac:dyDescent="0.25">
      <c r="B422" s="44"/>
      <c r="C422" s="40"/>
      <c r="D422" s="40"/>
      <c r="E422" s="40"/>
      <c r="F422" s="40"/>
      <c r="G422" s="40"/>
      <c r="H422" s="40"/>
      <c r="I422" s="40"/>
      <c r="J422" s="40"/>
      <c r="K422" s="40"/>
      <c r="L422" s="40"/>
    </row>
    <row r="423" spans="2:13" ht="15.75" x14ac:dyDescent="0.25">
      <c r="B423" s="45"/>
      <c r="C423" s="40"/>
      <c r="D423" s="40"/>
      <c r="E423" s="40"/>
      <c r="F423" s="40"/>
      <c r="G423" s="40"/>
      <c r="H423" s="40"/>
      <c r="I423" s="40"/>
      <c r="J423" s="40"/>
      <c r="K423" s="40"/>
      <c r="L423" s="40"/>
      <c r="M423" s="102"/>
    </row>
    <row r="424" spans="2:13" ht="15.75" x14ac:dyDescent="0.25">
      <c r="B424" s="42"/>
      <c r="C424" s="39"/>
      <c r="D424" s="40"/>
      <c r="E424" s="40"/>
      <c r="F424" s="40"/>
      <c r="G424" s="40"/>
      <c r="H424" s="40"/>
      <c r="I424" s="40"/>
      <c r="J424" s="40"/>
      <c r="K424" s="40"/>
      <c r="L424" s="40"/>
      <c r="M424" s="102"/>
    </row>
    <row r="425" spans="2:13" ht="15.75" x14ac:dyDescent="0.25">
      <c r="B425" s="42"/>
      <c r="C425" s="39"/>
      <c r="D425" s="40"/>
      <c r="E425" s="40"/>
      <c r="F425" s="40"/>
      <c r="G425" s="40"/>
      <c r="H425" s="40"/>
      <c r="I425" s="40"/>
      <c r="J425" s="40"/>
      <c r="K425" s="40"/>
      <c r="L425" s="40"/>
      <c r="M425" s="102"/>
    </row>
    <row r="426" spans="2:13" ht="15.75" x14ac:dyDescent="0.25">
      <c r="B426" s="44"/>
      <c r="C426" s="39"/>
      <c r="D426" s="40"/>
      <c r="E426" s="40"/>
      <c r="F426" s="40"/>
      <c r="G426" s="40"/>
      <c r="H426" s="40"/>
      <c r="I426" s="40"/>
      <c r="J426" s="47"/>
      <c r="K426" s="47"/>
      <c r="L426" s="40"/>
      <c r="M426" s="102"/>
    </row>
    <row r="427" spans="2:13" ht="15.75" x14ac:dyDescent="0.25">
      <c r="B427" s="45"/>
      <c r="C427" s="39"/>
      <c r="D427" s="40"/>
      <c r="E427" s="40"/>
      <c r="F427" s="40"/>
      <c r="G427" s="40"/>
      <c r="H427" s="40"/>
      <c r="I427" s="40"/>
      <c r="J427" s="40"/>
      <c r="K427" s="40"/>
      <c r="L427" s="40"/>
      <c r="M427" s="102"/>
    </row>
    <row r="428" spans="2:13" ht="15.75" x14ac:dyDescent="0.25">
      <c r="B428" s="34"/>
      <c r="C428" s="36"/>
      <c r="D428" s="36"/>
      <c r="E428" s="36"/>
      <c r="F428" s="36"/>
      <c r="G428" s="36"/>
      <c r="H428" s="36"/>
      <c r="I428" s="36"/>
      <c r="J428" s="36"/>
      <c r="K428" s="36"/>
      <c r="L428" s="36"/>
    </row>
    <row r="429" spans="2:13" ht="15.75" x14ac:dyDescent="0.25">
      <c r="B429" s="43"/>
      <c r="C429" s="40"/>
      <c r="D429" s="40"/>
      <c r="E429" s="40"/>
      <c r="F429" s="40"/>
      <c r="G429" s="40"/>
      <c r="H429" s="40"/>
      <c r="I429" s="40"/>
      <c r="J429" s="40"/>
      <c r="K429" s="40"/>
      <c r="L429" s="40"/>
    </row>
    <row r="430" spans="2:13" ht="15.75" x14ac:dyDescent="0.25">
      <c r="B430" s="43"/>
      <c r="C430" s="40"/>
      <c r="D430" s="40"/>
      <c r="E430" s="40"/>
      <c r="F430" s="40"/>
      <c r="G430" s="40"/>
      <c r="H430" s="40"/>
      <c r="I430" s="40"/>
      <c r="J430" s="40"/>
      <c r="K430" s="40"/>
      <c r="L430" s="40"/>
    </row>
    <row r="431" spans="2:13" ht="15.75" x14ac:dyDescent="0.25">
      <c r="B431" s="44"/>
      <c r="C431" s="40"/>
      <c r="D431" s="40"/>
      <c r="E431" s="40"/>
      <c r="F431" s="40"/>
      <c r="G431" s="40"/>
      <c r="H431" s="40"/>
      <c r="I431" s="40"/>
      <c r="J431" s="40"/>
      <c r="K431" s="40"/>
      <c r="L431" s="40"/>
    </row>
    <row r="432" spans="2:13" ht="15.75" x14ac:dyDescent="0.25">
      <c r="B432" s="45"/>
      <c r="C432" s="40"/>
      <c r="D432" s="40"/>
      <c r="E432" s="40"/>
      <c r="F432" s="40"/>
      <c r="G432" s="40"/>
      <c r="H432" s="40"/>
      <c r="I432" s="40"/>
      <c r="J432" s="40"/>
      <c r="K432" s="40"/>
      <c r="L432" s="40"/>
    </row>
    <row r="433" spans="2:13" ht="15.75" x14ac:dyDescent="0.25">
      <c r="B433" s="44"/>
      <c r="C433" s="40"/>
      <c r="D433" s="40"/>
      <c r="E433" s="40"/>
      <c r="F433" s="40"/>
      <c r="G433" s="40"/>
      <c r="H433" s="40"/>
      <c r="I433" s="40"/>
      <c r="J433" s="40"/>
      <c r="K433" s="40"/>
      <c r="L433" s="40"/>
    </row>
    <row r="434" spans="2:13" ht="15.75" x14ac:dyDescent="0.25">
      <c r="B434" s="44"/>
      <c r="C434" s="40"/>
      <c r="D434" s="40"/>
      <c r="E434" s="40"/>
      <c r="F434" s="40"/>
      <c r="G434" s="40"/>
      <c r="H434" s="40"/>
      <c r="I434" s="40"/>
      <c r="J434" s="40"/>
      <c r="K434" s="40"/>
      <c r="L434" s="40"/>
    </row>
    <row r="435" spans="2:13" ht="15.75" x14ac:dyDescent="0.25">
      <c r="B435" s="45"/>
      <c r="C435" s="40"/>
      <c r="D435" s="40"/>
      <c r="E435" s="40"/>
      <c r="F435" s="40"/>
      <c r="G435" s="40"/>
      <c r="H435" s="40"/>
      <c r="I435" s="40"/>
      <c r="J435" s="40"/>
      <c r="K435" s="40"/>
      <c r="L435" s="40"/>
    </row>
    <row r="436" spans="2:13" ht="15.75" x14ac:dyDescent="0.25">
      <c r="B436" s="43"/>
      <c r="C436" s="39"/>
      <c r="D436" s="40"/>
      <c r="E436" s="40"/>
      <c r="F436" s="40"/>
      <c r="G436" s="40"/>
      <c r="H436" s="40"/>
      <c r="I436" s="40"/>
      <c r="J436" s="40"/>
      <c r="K436" s="40"/>
      <c r="L436" s="40"/>
    </row>
    <row r="437" spans="2:13" ht="15.75" x14ac:dyDescent="0.25">
      <c r="B437" s="44"/>
      <c r="C437" s="39"/>
      <c r="D437" s="40"/>
      <c r="E437" s="40"/>
      <c r="F437" s="40"/>
      <c r="G437" s="40"/>
      <c r="H437" s="40"/>
      <c r="I437" s="40"/>
      <c r="J437" s="40"/>
      <c r="K437" s="40"/>
      <c r="L437" s="40"/>
    </row>
    <row r="438" spans="2:13" ht="15.75" x14ac:dyDescent="0.25">
      <c r="B438" s="44"/>
      <c r="C438" s="39"/>
      <c r="D438" s="40"/>
      <c r="E438" s="40"/>
      <c r="F438" s="40"/>
      <c r="G438" s="40"/>
      <c r="H438" s="40"/>
      <c r="I438" s="40"/>
      <c r="J438" s="40"/>
      <c r="K438" s="40"/>
      <c r="L438" s="40"/>
      <c r="M438" s="101"/>
    </row>
    <row r="439" spans="2:13" ht="15.75" x14ac:dyDescent="0.25">
      <c r="B439" s="45"/>
      <c r="C439" s="39"/>
      <c r="D439" s="40"/>
      <c r="E439" s="40"/>
      <c r="F439" s="40"/>
      <c r="G439" s="40"/>
      <c r="H439" s="40"/>
      <c r="I439" s="40"/>
      <c r="J439" s="40"/>
      <c r="K439" s="40"/>
      <c r="L439" s="40"/>
      <c r="M439" s="101"/>
    </row>
    <row r="440" spans="2:13" ht="15.75" x14ac:dyDescent="0.25">
      <c r="B440" s="34"/>
      <c r="C440" s="36"/>
      <c r="D440" s="36"/>
      <c r="E440" s="36"/>
      <c r="F440" s="36"/>
      <c r="G440" s="36"/>
      <c r="H440" s="36"/>
      <c r="I440" s="36"/>
      <c r="J440" s="36"/>
      <c r="K440" s="36"/>
      <c r="L440" s="36"/>
    </row>
    <row r="441" spans="2:13" ht="15.75" x14ac:dyDescent="0.25">
      <c r="B441" s="34"/>
      <c r="C441" s="36"/>
      <c r="D441" s="36"/>
      <c r="E441" s="36"/>
      <c r="F441" s="36"/>
      <c r="G441" s="36"/>
      <c r="H441" s="36"/>
      <c r="I441" s="36"/>
      <c r="J441" s="36"/>
      <c r="K441" s="36"/>
      <c r="L441" s="36"/>
    </row>
    <row r="442" spans="2:13" ht="15.75" x14ac:dyDescent="0.25">
      <c r="B442" s="43"/>
      <c r="C442" s="40"/>
      <c r="D442" s="40"/>
      <c r="E442" s="40"/>
      <c r="F442" s="40"/>
      <c r="G442" s="40"/>
      <c r="H442" s="40"/>
      <c r="I442" s="40"/>
      <c r="J442" s="40"/>
      <c r="K442" s="40"/>
      <c r="L442" s="40"/>
    </row>
    <row r="443" spans="2:13" ht="15.75" x14ac:dyDescent="0.25">
      <c r="B443" s="43"/>
      <c r="C443" s="40"/>
      <c r="D443" s="40"/>
      <c r="E443" s="40"/>
      <c r="F443" s="40"/>
      <c r="G443" s="40"/>
      <c r="H443" s="40"/>
      <c r="I443" s="40"/>
      <c r="J443" s="40"/>
      <c r="K443" s="40"/>
      <c r="L443" s="40"/>
    </row>
    <row r="444" spans="2:13" ht="15.75" x14ac:dyDescent="0.25">
      <c r="B444" s="48"/>
      <c r="C444" s="40"/>
      <c r="D444" s="40"/>
      <c r="E444" s="40"/>
      <c r="F444" s="40"/>
      <c r="G444" s="40"/>
      <c r="H444" s="40"/>
      <c r="I444" s="40"/>
      <c r="J444" s="40"/>
      <c r="K444" s="40"/>
      <c r="L444" s="40"/>
    </row>
    <row r="445" spans="2:13" ht="15.75" x14ac:dyDescent="0.25">
      <c r="B445" s="44"/>
      <c r="C445" s="40"/>
      <c r="D445" s="40"/>
      <c r="E445" s="40"/>
      <c r="F445" s="40"/>
      <c r="G445" s="40"/>
      <c r="H445" s="40"/>
      <c r="I445" s="40"/>
      <c r="J445" s="40"/>
      <c r="K445" s="40"/>
      <c r="L445" s="40"/>
      <c r="M445" s="101"/>
    </row>
    <row r="446" spans="2:13" ht="15.75" x14ac:dyDescent="0.25">
      <c r="B446" s="45"/>
      <c r="C446" s="40"/>
      <c r="D446" s="40"/>
      <c r="E446" s="40"/>
      <c r="F446" s="40"/>
      <c r="G446" s="40"/>
      <c r="H446" s="40"/>
      <c r="I446" s="40"/>
      <c r="J446" s="40"/>
      <c r="K446" s="40"/>
      <c r="L446" s="40"/>
      <c r="M446" s="101"/>
    </row>
    <row r="447" spans="2:13" ht="15.75" x14ac:dyDescent="0.25">
      <c r="B447" s="43"/>
      <c r="C447" s="40"/>
      <c r="D447" s="40"/>
      <c r="E447" s="40"/>
      <c r="F447" s="40"/>
      <c r="G447" s="40"/>
      <c r="H447" s="40"/>
      <c r="I447" s="40"/>
      <c r="J447" s="40"/>
      <c r="K447" s="40"/>
      <c r="L447" s="40"/>
    </row>
    <row r="448" spans="2:13" ht="15.75" x14ac:dyDescent="0.25">
      <c r="B448" s="48"/>
      <c r="C448" s="40"/>
      <c r="D448" s="40"/>
      <c r="E448" s="40"/>
      <c r="F448" s="40"/>
      <c r="G448" s="40"/>
      <c r="H448" s="40"/>
      <c r="I448" s="40"/>
      <c r="J448" s="40"/>
      <c r="K448" s="40"/>
      <c r="L448" s="40"/>
      <c r="M448" s="102"/>
    </row>
    <row r="449" spans="2:13" ht="15.75" x14ac:dyDescent="0.25">
      <c r="B449" s="42"/>
      <c r="C449" s="40"/>
      <c r="D449" s="40"/>
      <c r="E449" s="40"/>
      <c r="F449" s="40"/>
      <c r="G449" s="40"/>
      <c r="H449" s="40"/>
      <c r="I449" s="40"/>
      <c r="J449" s="40"/>
      <c r="K449" s="40"/>
      <c r="L449" s="40"/>
      <c r="M449" s="101"/>
    </row>
    <row r="450" spans="2:13" ht="15.75" x14ac:dyDescent="0.25">
      <c r="B450" s="43"/>
      <c r="C450" s="40"/>
      <c r="D450" s="40"/>
      <c r="E450" s="40"/>
      <c r="F450" s="40"/>
      <c r="G450" s="40"/>
      <c r="H450" s="40"/>
      <c r="I450" s="40"/>
      <c r="J450" s="40"/>
      <c r="K450" s="40"/>
      <c r="L450" s="40"/>
    </row>
    <row r="451" spans="2:13" ht="15.75" x14ac:dyDescent="0.25">
      <c r="B451" s="48"/>
      <c r="C451" s="40"/>
      <c r="D451" s="40"/>
      <c r="E451" s="40"/>
      <c r="F451" s="40"/>
      <c r="G451" s="40"/>
      <c r="H451" s="40"/>
      <c r="I451" s="40"/>
      <c r="J451" s="40"/>
      <c r="K451" s="40"/>
      <c r="L451" s="40"/>
    </row>
    <row r="452" spans="2:13" ht="15.75" x14ac:dyDescent="0.25">
      <c r="B452" s="42"/>
      <c r="C452" s="40"/>
      <c r="D452" s="40"/>
      <c r="E452" s="40"/>
      <c r="F452" s="40"/>
      <c r="G452" s="40"/>
      <c r="H452" s="40"/>
      <c r="I452" s="40"/>
      <c r="J452" s="40"/>
      <c r="K452" s="40"/>
      <c r="L452" s="40"/>
      <c r="M452" s="101"/>
    </row>
    <row r="453" spans="2:13" ht="15.75" x14ac:dyDescent="0.25">
      <c r="B453" s="43"/>
      <c r="C453" s="40"/>
      <c r="D453" s="40"/>
      <c r="E453" s="40"/>
      <c r="F453" s="40"/>
      <c r="G453" s="40"/>
      <c r="H453" s="40"/>
      <c r="I453" s="40"/>
      <c r="J453" s="40"/>
      <c r="K453" s="40"/>
      <c r="L453" s="40"/>
    </row>
    <row r="454" spans="2:13" ht="15.75" x14ac:dyDescent="0.25">
      <c r="B454" s="43"/>
      <c r="C454" s="40"/>
      <c r="D454" s="40"/>
      <c r="E454" s="40"/>
      <c r="F454" s="40"/>
      <c r="G454" s="40"/>
      <c r="H454" s="40"/>
      <c r="I454" s="40"/>
      <c r="J454" s="40"/>
      <c r="K454" s="40"/>
      <c r="L454" s="40"/>
    </row>
    <row r="455" spans="2:13" ht="15.75" x14ac:dyDescent="0.25">
      <c r="B455" s="45"/>
      <c r="C455" s="40"/>
      <c r="D455" s="40"/>
      <c r="E455" s="40"/>
      <c r="F455" s="40"/>
      <c r="G455" s="40"/>
      <c r="H455" s="40"/>
      <c r="I455" s="40"/>
      <c r="J455" s="40"/>
      <c r="K455" s="40"/>
      <c r="L455" s="40"/>
    </row>
    <row r="456" spans="2:13" ht="15.75" x14ac:dyDescent="0.25">
      <c r="B456" s="46"/>
      <c r="C456" s="40"/>
      <c r="D456" s="40"/>
      <c r="E456" s="40"/>
      <c r="F456" s="40"/>
      <c r="G456" s="40"/>
      <c r="H456" s="40"/>
      <c r="I456" s="40"/>
      <c r="J456" s="40"/>
      <c r="K456" s="40"/>
      <c r="L456" s="40"/>
    </row>
    <row r="457" spans="2:13" ht="15.75" x14ac:dyDescent="0.25">
      <c r="B457" s="42"/>
      <c r="C457" s="40"/>
      <c r="D457" s="40"/>
      <c r="E457" s="40"/>
      <c r="F457" s="40"/>
      <c r="G457" s="40"/>
      <c r="H457" s="40"/>
      <c r="I457" s="40"/>
      <c r="J457" s="40"/>
      <c r="K457" s="40"/>
      <c r="L457" s="40"/>
    </row>
    <row r="458" spans="2:13" ht="15.75" x14ac:dyDescent="0.25">
      <c r="B458" s="43"/>
      <c r="C458" s="40"/>
      <c r="D458" s="40"/>
      <c r="E458" s="40"/>
      <c r="F458" s="40"/>
      <c r="G458" s="40"/>
      <c r="H458" s="40"/>
      <c r="I458" s="40"/>
      <c r="J458" s="40"/>
      <c r="K458" s="40"/>
      <c r="L458" s="40"/>
      <c r="M458" s="101"/>
    </row>
    <row r="459" spans="2:13" ht="15.75" x14ac:dyDescent="0.25">
      <c r="B459" s="44"/>
      <c r="C459" s="40"/>
      <c r="D459" s="40"/>
      <c r="E459" s="40"/>
      <c r="F459" s="40"/>
      <c r="G459" s="40"/>
      <c r="H459" s="40"/>
      <c r="I459" s="40"/>
      <c r="J459" s="40"/>
      <c r="K459" s="40"/>
      <c r="L459" s="40"/>
      <c r="M459" s="101"/>
    </row>
    <row r="460" spans="2:13" ht="15.75" x14ac:dyDescent="0.25">
      <c r="B460" s="45"/>
      <c r="C460" s="40"/>
      <c r="D460" s="40"/>
      <c r="E460" s="40"/>
      <c r="F460" s="40"/>
      <c r="G460" s="40"/>
      <c r="H460" s="40"/>
      <c r="I460" s="40"/>
      <c r="J460" s="40"/>
      <c r="K460" s="40"/>
      <c r="L460" s="40"/>
      <c r="M460" s="101"/>
    </row>
    <row r="461" spans="2:13" ht="15.75" x14ac:dyDescent="0.25">
      <c r="B461" s="42"/>
      <c r="C461" s="40"/>
      <c r="D461" s="40"/>
      <c r="E461" s="40"/>
      <c r="F461" s="40"/>
      <c r="G461" s="40"/>
      <c r="H461" s="40"/>
      <c r="I461" s="40"/>
      <c r="J461" s="40"/>
      <c r="K461" s="40"/>
      <c r="L461" s="40"/>
      <c r="M461" s="101"/>
    </row>
    <row r="462" spans="2:13" ht="15.75" x14ac:dyDescent="0.25">
      <c r="B462" s="43"/>
      <c r="C462" s="40"/>
      <c r="D462" s="40"/>
      <c r="E462" s="40"/>
      <c r="F462" s="40"/>
      <c r="G462" s="40"/>
      <c r="H462" s="40"/>
      <c r="I462" s="40"/>
      <c r="J462" s="40"/>
      <c r="K462" s="40"/>
      <c r="L462" s="40"/>
    </row>
    <row r="463" spans="2:13" ht="15.75" x14ac:dyDescent="0.25">
      <c r="B463" s="43"/>
      <c r="C463" s="40"/>
      <c r="D463" s="40"/>
      <c r="E463" s="40"/>
      <c r="F463" s="40"/>
      <c r="G463" s="40"/>
      <c r="H463" s="40"/>
      <c r="I463" s="40"/>
      <c r="J463" s="40"/>
      <c r="K463" s="40"/>
      <c r="L463" s="40"/>
    </row>
    <row r="464" spans="2:13" ht="15.75" x14ac:dyDescent="0.25">
      <c r="B464" s="44"/>
      <c r="C464" s="40"/>
      <c r="D464" s="40"/>
      <c r="E464" s="40"/>
      <c r="F464" s="40"/>
      <c r="G464" s="40"/>
      <c r="H464" s="40"/>
      <c r="I464" s="40"/>
      <c r="J464" s="40"/>
      <c r="K464" s="40"/>
      <c r="L464" s="40"/>
    </row>
    <row r="465" spans="2:12" ht="15.75" x14ac:dyDescent="0.25">
      <c r="B465" s="44"/>
      <c r="C465" s="40"/>
      <c r="D465" s="40"/>
      <c r="E465" s="40"/>
      <c r="F465" s="40"/>
      <c r="G465" s="40"/>
      <c r="H465" s="40"/>
      <c r="I465" s="40"/>
      <c r="J465" s="40"/>
      <c r="K465" s="40"/>
      <c r="L465" s="40"/>
    </row>
    <row r="466" spans="2:12" ht="15.75" x14ac:dyDescent="0.25">
      <c r="B466" s="43"/>
      <c r="C466" s="39"/>
      <c r="D466" s="40"/>
      <c r="E466" s="40"/>
      <c r="F466" s="40"/>
      <c r="G466" s="40"/>
      <c r="H466" s="40"/>
      <c r="I466" s="40"/>
      <c r="J466" s="40"/>
      <c r="K466" s="40"/>
      <c r="L466" s="40"/>
    </row>
    <row r="467" spans="2:12" ht="15.75" x14ac:dyDescent="0.25">
      <c r="B467" s="44"/>
      <c r="C467" s="39"/>
      <c r="D467" s="40"/>
      <c r="E467" s="40"/>
      <c r="F467" s="40"/>
      <c r="G467" s="40"/>
      <c r="H467" s="40"/>
      <c r="I467" s="40"/>
      <c r="J467" s="40"/>
      <c r="K467" s="40"/>
      <c r="L467" s="40"/>
    </row>
    <row r="468" spans="2:12" ht="15.75" x14ac:dyDescent="0.25">
      <c r="B468" s="45"/>
      <c r="C468" s="39"/>
      <c r="D468" s="40"/>
      <c r="E468" s="40"/>
      <c r="F468" s="40"/>
      <c r="G468" s="40"/>
      <c r="H468" s="40"/>
      <c r="I468" s="40"/>
      <c r="J468" s="40"/>
      <c r="K468" s="40"/>
      <c r="L468" s="40"/>
    </row>
    <row r="469" spans="2:12" ht="15.75" x14ac:dyDescent="0.25">
      <c r="B469" s="38"/>
      <c r="C469" s="39"/>
      <c r="D469" s="40"/>
      <c r="E469" s="40"/>
      <c r="F469" s="40"/>
      <c r="G469" s="40"/>
      <c r="H469" s="40"/>
      <c r="I469" s="40"/>
      <c r="J469" s="40"/>
      <c r="K469" s="40"/>
      <c r="L469" s="40"/>
    </row>
    <row r="470" spans="2:12" ht="15.75" x14ac:dyDescent="0.25">
      <c r="B470" s="41"/>
      <c r="C470" s="39"/>
      <c r="D470" s="40"/>
      <c r="E470" s="40"/>
      <c r="F470" s="40"/>
      <c r="G470" s="40"/>
      <c r="H470" s="40"/>
      <c r="I470" s="40"/>
      <c r="J470" s="40"/>
      <c r="K470" s="40"/>
      <c r="L470" s="40"/>
    </row>
    <row r="471" spans="2:12" ht="15.75" x14ac:dyDescent="0.25">
      <c r="B471" s="38"/>
      <c r="C471" s="39"/>
      <c r="D471" s="40"/>
      <c r="E471" s="40"/>
      <c r="F471" s="40"/>
      <c r="G471" s="40"/>
      <c r="H471" s="40"/>
      <c r="I471" s="40"/>
      <c r="J471" s="40"/>
      <c r="K471" s="40"/>
      <c r="L471" s="40"/>
    </row>
    <row r="472" spans="2:12" ht="15.75" x14ac:dyDescent="0.25">
      <c r="B472" s="42"/>
      <c r="C472" s="39"/>
      <c r="D472" s="40"/>
      <c r="E472" s="40"/>
      <c r="F472" s="40"/>
      <c r="G472" s="40"/>
      <c r="H472" s="40"/>
      <c r="I472" s="40"/>
      <c r="J472" s="40"/>
      <c r="K472" s="40"/>
      <c r="L472" s="40"/>
    </row>
    <row r="473" spans="2:12" ht="15.75" x14ac:dyDescent="0.25">
      <c r="B473" s="44"/>
      <c r="C473" s="39"/>
      <c r="D473" s="40"/>
      <c r="E473" s="40"/>
      <c r="F473" s="40"/>
      <c r="G473" s="40"/>
      <c r="H473" s="40"/>
      <c r="I473" s="40"/>
      <c r="J473" s="40"/>
      <c r="K473" s="40"/>
      <c r="L473" s="40"/>
    </row>
    <row r="474" spans="2:12" ht="15.75" x14ac:dyDescent="0.25">
      <c r="B474" s="41"/>
      <c r="C474" s="39"/>
      <c r="D474" s="40"/>
      <c r="E474" s="40"/>
      <c r="F474" s="40"/>
      <c r="G474" s="40"/>
      <c r="H474" s="40"/>
      <c r="I474" s="40"/>
      <c r="J474" s="40"/>
      <c r="K474" s="40"/>
      <c r="L474" s="40"/>
    </row>
    <row r="475" spans="2:12" ht="15.75" x14ac:dyDescent="0.25">
      <c r="B475" s="38"/>
      <c r="C475" s="39"/>
      <c r="D475" s="40"/>
      <c r="E475" s="40"/>
      <c r="F475" s="40"/>
      <c r="G475" s="40"/>
      <c r="H475" s="40"/>
      <c r="I475" s="40"/>
      <c r="J475" s="40"/>
      <c r="K475" s="40"/>
      <c r="L475" s="40"/>
    </row>
    <row r="476" spans="2:12" ht="15.75" x14ac:dyDescent="0.25">
      <c r="B476" s="44"/>
      <c r="C476" s="39"/>
      <c r="D476" s="40"/>
      <c r="E476" s="40"/>
      <c r="F476" s="40"/>
      <c r="G476" s="40"/>
      <c r="H476" s="40"/>
      <c r="I476" s="40"/>
      <c r="J476" s="40"/>
      <c r="K476" s="40"/>
      <c r="L476" s="40"/>
    </row>
    <row r="477" spans="2:12" ht="15.75" x14ac:dyDescent="0.25">
      <c r="B477" s="44"/>
      <c r="C477" s="39"/>
      <c r="D477" s="40"/>
      <c r="E477" s="40"/>
      <c r="F477" s="40"/>
      <c r="G477" s="40"/>
      <c r="H477" s="40"/>
      <c r="I477" s="40"/>
      <c r="J477" s="40"/>
      <c r="K477" s="40"/>
      <c r="L477" s="40"/>
    </row>
    <row r="478" spans="2:12" ht="15.75" x14ac:dyDescent="0.25">
      <c r="B478" s="44"/>
      <c r="C478" s="39"/>
      <c r="D478" s="40"/>
      <c r="E478" s="40"/>
      <c r="F478" s="40"/>
      <c r="G478" s="40"/>
      <c r="H478" s="40"/>
      <c r="I478" s="40"/>
      <c r="J478" s="40"/>
      <c r="K478" s="40"/>
      <c r="L478" s="40"/>
    </row>
    <row r="479" spans="2:12" ht="15.75" x14ac:dyDescent="0.25">
      <c r="B479" s="46"/>
      <c r="C479" s="39"/>
      <c r="D479" s="40"/>
      <c r="E479" s="40"/>
      <c r="F479" s="40"/>
      <c r="G479" s="40"/>
      <c r="H479" s="40"/>
      <c r="I479" s="40"/>
      <c r="J479" s="40"/>
      <c r="K479" s="40"/>
      <c r="L479" s="40"/>
    </row>
    <row r="480" spans="2:12" ht="15.75" x14ac:dyDescent="0.25">
      <c r="B480" s="44"/>
      <c r="C480" s="40"/>
      <c r="D480" s="40"/>
      <c r="E480" s="40"/>
      <c r="F480" s="40"/>
      <c r="G480" s="40"/>
      <c r="H480" s="40"/>
      <c r="I480" s="40"/>
      <c r="J480" s="40"/>
      <c r="K480" s="40"/>
      <c r="L480" s="40"/>
    </row>
    <row r="481" spans="2:12" ht="15.75" x14ac:dyDescent="0.25">
      <c r="B481" s="44"/>
      <c r="C481" s="40"/>
      <c r="D481" s="40"/>
      <c r="E481" s="40"/>
      <c r="F481" s="40"/>
      <c r="G481" s="40"/>
      <c r="H481" s="40"/>
      <c r="I481" s="40"/>
      <c r="J481" s="40"/>
      <c r="K481" s="40"/>
      <c r="L481" s="40"/>
    </row>
    <row r="482" spans="2:12" ht="15.75" x14ac:dyDescent="0.25">
      <c r="B482" s="45"/>
      <c r="C482" s="40"/>
      <c r="D482" s="40"/>
      <c r="E482" s="40"/>
      <c r="F482" s="40"/>
      <c r="G482" s="40"/>
      <c r="H482" s="40"/>
      <c r="I482" s="40"/>
      <c r="J482" s="40"/>
      <c r="K482" s="40"/>
      <c r="L482" s="40"/>
    </row>
    <row r="483" spans="2:12" ht="15.75" x14ac:dyDescent="0.25">
      <c r="B483" s="42"/>
      <c r="C483" s="40"/>
      <c r="D483" s="40"/>
      <c r="E483" s="40"/>
      <c r="F483" s="40"/>
      <c r="G483" s="40"/>
      <c r="H483" s="40"/>
      <c r="I483" s="40"/>
      <c r="J483" s="40"/>
      <c r="K483" s="40"/>
      <c r="L483" s="40"/>
    </row>
    <row r="484" spans="2:12" ht="15.75" x14ac:dyDescent="0.25">
      <c r="B484" s="44"/>
      <c r="C484" s="40"/>
      <c r="D484" s="40"/>
      <c r="E484" s="40"/>
      <c r="F484" s="40"/>
      <c r="G484" s="40"/>
      <c r="H484" s="40"/>
      <c r="I484" s="40"/>
      <c r="J484" s="40"/>
      <c r="K484" s="40"/>
      <c r="L484" s="40"/>
    </row>
    <row r="485" spans="2:12" ht="15.75" x14ac:dyDescent="0.25">
      <c r="B485" s="44"/>
      <c r="C485" s="40"/>
      <c r="D485" s="40"/>
      <c r="E485" s="40"/>
      <c r="F485" s="40"/>
      <c r="G485" s="40"/>
      <c r="H485" s="40"/>
      <c r="I485" s="40"/>
      <c r="J485" s="40"/>
      <c r="K485" s="40"/>
      <c r="L485" s="40"/>
    </row>
    <row r="486" spans="2:12" ht="15.75" x14ac:dyDescent="0.25">
      <c r="B486" s="42"/>
      <c r="C486" s="40"/>
      <c r="D486" s="40"/>
      <c r="E486" s="40"/>
      <c r="F486" s="40"/>
      <c r="G486" s="40"/>
      <c r="H486" s="40"/>
      <c r="I486" s="40"/>
      <c r="J486" s="40"/>
      <c r="K486" s="40"/>
      <c r="L486" s="40"/>
    </row>
    <row r="487" spans="2:12" ht="15.75" x14ac:dyDescent="0.25">
      <c r="B487" s="34"/>
      <c r="C487" s="36"/>
      <c r="D487" s="36"/>
      <c r="E487" s="36"/>
      <c r="F487" s="36"/>
      <c r="G487" s="36"/>
      <c r="H487" s="36"/>
      <c r="I487" s="36"/>
      <c r="J487" s="36"/>
      <c r="K487" s="36"/>
      <c r="L487" s="36"/>
    </row>
    <row r="488" spans="2:12" ht="15.75" x14ac:dyDescent="0.25">
      <c r="B488" s="43"/>
      <c r="C488" s="40"/>
      <c r="D488" s="40"/>
      <c r="E488" s="40"/>
      <c r="F488" s="40"/>
      <c r="G488" s="40"/>
      <c r="H488" s="40"/>
      <c r="I488" s="40"/>
      <c r="J488" s="40"/>
      <c r="K488" s="40"/>
      <c r="L488" s="40"/>
    </row>
    <row r="489" spans="2:12" ht="15.75" x14ac:dyDescent="0.25">
      <c r="B489" s="43"/>
      <c r="C489" s="40"/>
      <c r="D489" s="40"/>
      <c r="E489" s="40"/>
      <c r="F489" s="40"/>
      <c r="G489" s="40"/>
      <c r="H489" s="40"/>
      <c r="I489" s="40"/>
      <c r="J489" s="40"/>
      <c r="K489" s="40"/>
      <c r="L489" s="40"/>
    </row>
    <row r="490" spans="2:12" ht="15.75" x14ac:dyDescent="0.25">
      <c r="B490" s="44"/>
      <c r="C490" s="40"/>
      <c r="D490" s="40"/>
      <c r="E490" s="40"/>
      <c r="F490" s="40"/>
      <c r="G490" s="40"/>
      <c r="H490" s="40"/>
      <c r="I490" s="40"/>
      <c r="J490" s="40"/>
      <c r="K490" s="40"/>
      <c r="L490" s="40"/>
    </row>
    <row r="491" spans="2:12" ht="15.75" x14ac:dyDescent="0.25">
      <c r="B491" s="45"/>
      <c r="C491" s="40"/>
      <c r="D491" s="40"/>
      <c r="E491" s="40"/>
      <c r="F491" s="40"/>
      <c r="G491" s="40"/>
      <c r="H491" s="40"/>
      <c r="I491" s="40"/>
      <c r="J491" s="40"/>
      <c r="K491" s="40"/>
      <c r="L491" s="40"/>
    </row>
    <row r="492" spans="2:12" ht="15.75" x14ac:dyDescent="0.25">
      <c r="B492" s="44"/>
      <c r="C492" s="40"/>
      <c r="D492" s="40"/>
      <c r="E492" s="40"/>
      <c r="F492" s="40"/>
      <c r="G492" s="40"/>
      <c r="H492" s="40"/>
      <c r="I492" s="40"/>
      <c r="J492" s="40"/>
      <c r="K492" s="40"/>
      <c r="L492" s="40"/>
    </row>
    <row r="493" spans="2:12" ht="15.75" x14ac:dyDescent="0.25">
      <c r="B493" s="44"/>
      <c r="C493" s="40"/>
      <c r="D493" s="40"/>
      <c r="E493" s="40"/>
      <c r="F493" s="40"/>
      <c r="G493" s="40"/>
      <c r="H493" s="40"/>
      <c r="I493" s="40"/>
      <c r="J493" s="40"/>
      <c r="K493" s="40"/>
      <c r="L493" s="40"/>
    </row>
    <row r="494" spans="2:12" ht="15.75" x14ac:dyDescent="0.25">
      <c r="B494" s="45"/>
      <c r="C494" s="40"/>
      <c r="D494" s="40"/>
      <c r="E494" s="40"/>
      <c r="F494" s="40"/>
      <c r="G494" s="40"/>
      <c r="H494" s="40"/>
      <c r="I494" s="40"/>
      <c r="J494" s="40"/>
      <c r="K494" s="40"/>
      <c r="L494" s="40"/>
    </row>
    <row r="495" spans="2:12" ht="15.75" x14ac:dyDescent="0.25">
      <c r="B495" s="43"/>
      <c r="C495" s="40"/>
      <c r="D495" s="40"/>
      <c r="E495" s="40"/>
      <c r="F495" s="40"/>
      <c r="G495" s="40"/>
      <c r="H495" s="40"/>
      <c r="I495" s="40"/>
      <c r="J495" s="40"/>
      <c r="K495" s="40"/>
      <c r="L495" s="40"/>
    </row>
    <row r="496" spans="2:12" ht="15.75" x14ac:dyDescent="0.25">
      <c r="B496" s="44"/>
      <c r="C496" s="40"/>
      <c r="D496" s="40"/>
      <c r="E496" s="40"/>
      <c r="F496" s="40"/>
      <c r="G496" s="40"/>
      <c r="H496" s="40"/>
      <c r="I496" s="40"/>
      <c r="J496" s="40"/>
      <c r="K496" s="40"/>
      <c r="L496" s="40"/>
    </row>
    <row r="497" spans="2:12" ht="15.75" x14ac:dyDescent="0.25">
      <c r="B497" s="44"/>
      <c r="C497" s="40"/>
      <c r="D497" s="40"/>
      <c r="E497" s="40"/>
      <c r="F497" s="40"/>
      <c r="G497" s="40"/>
      <c r="H497" s="40"/>
      <c r="I497" s="40"/>
      <c r="J497" s="40"/>
      <c r="K497" s="40"/>
      <c r="L497" s="40"/>
    </row>
    <row r="498" spans="2:12" ht="15.75" x14ac:dyDescent="0.25">
      <c r="B498" s="45"/>
      <c r="C498" s="40"/>
      <c r="D498" s="40"/>
      <c r="E498" s="40"/>
      <c r="F498" s="40"/>
      <c r="G498" s="40"/>
      <c r="H498" s="40"/>
      <c r="I498" s="40"/>
      <c r="J498" s="40"/>
      <c r="K498" s="40"/>
      <c r="L498" s="40"/>
    </row>
    <row r="499" spans="2:12" ht="15.75" x14ac:dyDescent="0.25">
      <c r="B499" s="34"/>
      <c r="C499" s="36"/>
      <c r="D499" s="36"/>
      <c r="E499" s="36"/>
      <c r="F499" s="36"/>
      <c r="G499" s="36"/>
      <c r="H499" s="36"/>
      <c r="I499" s="36"/>
      <c r="J499" s="36"/>
      <c r="K499" s="36"/>
      <c r="L499" s="36"/>
    </row>
    <row r="500" spans="2:12" ht="15.75" x14ac:dyDescent="0.25">
      <c r="B500" s="34"/>
      <c r="C500" s="36"/>
      <c r="D500" s="36"/>
      <c r="E500" s="36"/>
      <c r="F500" s="36"/>
      <c r="G500" s="36"/>
      <c r="H500" s="36"/>
      <c r="I500" s="36"/>
      <c r="J500" s="36"/>
      <c r="K500" s="36"/>
      <c r="L500" s="36"/>
    </row>
    <row r="501" spans="2:12" ht="15.75" x14ac:dyDescent="0.25">
      <c r="B501" s="43"/>
      <c r="C501" s="40"/>
      <c r="D501" s="40"/>
      <c r="E501" s="40"/>
      <c r="F501" s="40"/>
      <c r="G501" s="40"/>
      <c r="H501" s="40"/>
      <c r="I501" s="40"/>
      <c r="J501" s="40"/>
      <c r="K501" s="40"/>
      <c r="L501" s="40"/>
    </row>
    <row r="502" spans="2:12" ht="15.75" x14ac:dyDescent="0.25">
      <c r="B502" s="44"/>
      <c r="C502" s="40"/>
      <c r="D502" s="40"/>
      <c r="E502" s="40"/>
      <c r="F502" s="40"/>
      <c r="G502" s="40"/>
      <c r="H502" s="40"/>
      <c r="I502" s="40"/>
      <c r="J502" s="40"/>
      <c r="K502" s="40"/>
      <c r="L502" s="40"/>
    </row>
    <row r="503" spans="2:12" ht="15.75" x14ac:dyDescent="0.25">
      <c r="B503" s="45"/>
      <c r="C503" s="40"/>
      <c r="D503" s="40"/>
      <c r="E503" s="40"/>
      <c r="F503" s="40"/>
      <c r="G503" s="40"/>
      <c r="H503" s="40"/>
      <c r="I503" s="40"/>
      <c r="J503" s="40"/>
      <c r="K503" s="40"/>
      <c r="L503" s="40"/>
    </row>
    <row r="504" spans="2:12" ht="15.75" x14ac:dyDescent="0.25">
      <c r="B504" s="34"/>
      <c r="C504" s="36"/>
      <c r="D504" s="36"/>
      <c r="E504" s="36"/>
      <c r="F504" s="36"/>
      <c r="G504" s="36"/>
      <c r="H504" s="36"/>
      <c r="I504" s="36"/>
      <c r="J504" s="36"/>
      <c r="K504" s="36"/>
      <c r="L504" s="36"/>
    </row>
    <row r="505" spans="2:12" ht="15.75" x14ac:dyDescent="0.25">
      <c r="B505" s="38"/>
      <c r="C505" s="40"/>
      <c r="D505" s="40"/>
      <c r="E505" s="40"/>
      <c r="F505" s="40"/>
      <c r="G505" s="40"/>
      <c r="H505" s="40"/>
      <c r="I505" s="40"/>
      <c r="J505" s="40"/>
      <c r="K505" s="40"/>
      <c r="L505" s="40"/>
    </row>
    <row r="506" spans="2:12" ht="15.75" x14ac:dyDescent="0.25">
      <c r="B506" s="41"/>
      <c r="C506" s="40"/>
      <c r="D506" s="40"/>
      <c r="E506" s="40"/>
      <c r="F506" s="40"/>
      <c r="G506" s="40"/>
      <c r="H506" s="40"/>
      <c r="I506" s="40"/>
      <c r="J506" s="40"/>
      <c r="K506" s="40"/>
      <c r="L506" s="40"/>
    </row>
    <row r="507" spans="2:12" ht="15.75" x14ac:dyDescent="0.25">
      <c r="B507" s="38"/>
      <c r="C507" s="40"/>
      <c r="D507" s="40"/>
      <c r="E507" s="40"/>
      <c r="F507" s="40"/>
      <c r="G507" s="40"/>
      <c r="H507" s="40"/>
      <c r="I507" s="40"/>
      <c r="J507" s="40"/>
      <c r="K507" s="40"/>
      <c r="L507" s="40"/>
    </row>
    <row r="508" spans="2:12" ht="15.75" x14ac:dyDescent="0.25">
      <c r="B508" s="45"/>
      <c r="C508" s="40"/>
      <c r="D508" s="40"/>
      <c r="E508" s="40"/>
      <c r="F508" s="40"/>
      <c r="G508" s="40"/>
      <c r="H508" s="40"/>
      <c r="I508" s="40"/>
      <c r="J508" s="40"/>
      <c r="K508" s="40"/>
      <c r="L508" s="40"/>
    </row>
    <row r="509" spans="2:12" ht="15.75" x14ac:dyDescent="0.25">
      <c r="B509" s="43"/>
      <c r="C509" s="40"/>
      <c r="D509" s="40"/>
      <c r="E509" s="40"/>
      <c r="F509" s="40"/>
      <c r="G509" s="40"/>
      <c r="H509" s="40"/>
      <c r="I509" s="40"/>
      <c r="J509" s="40"/>
      <c r="K509" s="40"/>
      <c r="L509" s="40"/>
    </row>
    <row r="510" spans="2:12" ht="15.75" x14ac:dyDescent="0.25">
      <c r="B510" s="44"/>
      <c r="C510" s="40"/>
      <c r="D510" s="40"/>
      <c r="E510" s="40"/>
      <c r="F510" s="40"/>
      <c r="G510" s="40"/>
      <c r="H510" s="40"/>
      <c r="I510" s="40"/>
      <c r="J510" s="40"/>
      <c r="K510" s="40"/>
      <c r="L510" s="40"/>
    </row>
    <row r="511" spans="2:12" ht="15.75" x14ac:dyDescent="0.25">
      <c r="B511" s="45"/>
      <c r="C511" s="40"/>
      <c r="D511" s="40"/>
      <c r="E511" s="40"/>
      <c r="F511" s="40"/>
      <c r="G511" s="40"/>
      <c r="H511" s="40"/>
      <c r="I511" s="40"/>
      <c r="J511" s="40"/>
      <c r="K511" s="40"/>
      <c r="L511" s="40"/>
    </row>
    <row r="512" spans="2:12" ht="15.75" x14ac:dyDescent="0.25">
      <c r="B512" s="44"/>
      <c r="C512" s="40"/>
      <c r="D512" s="40"/>
      <c r="E512" s="40"/>
      <c r="F512" s="40"/>
      <c r="G512" s="40"/>
      <c r="H512" s="40"/>
      <c r="I512" s="40"/>
      <c r="J512" s="40"/>
      <c r="K512" s="40"/>
      <c r="L512" s="40"/>
    </row>
    <row r="513" spans="2:12" ht="15.75" x14ac:dyDescent="0.25">
      <c r="B513" s="45"/>
      <c r="C513" s="40"/>
      <c r="D513" s="40"/>
      <c r="E513" s="40"/>
      <c r="F513" s="40"/>
      <c r="G513" s="40"/>
      <c r="H513" s="40"/>
      <c r="I513" s="40"/>
      <c r="J513" s="40"/>
      <c r="K513" s="40"/>
      <c r="L513" s="40"/>
    </row>
    <row r="514" spans="2:12" ht="15.75" x14ac:dyDescent="0.25">
      <c r="B514" s="34"/>
      <c r="C514" s="36"/>
      <c r="D514" s="36"/>
      <c r="E514" s="36"/>
      <c r="F514" s="36"/>
      <c r="G514" s="36"/>
      <c r="H514" s="36"/>
      <c r="I514" s="36"/>
      <c r="J514" s="36"/>
      <c r="K514" s="36"/>
      <c r="L514" s="36"/>
    </row>
    <row r="515" spans="2:12" ht="15.75" x14ac:dyDescent="0.25">
      <c r="B515" s="38"/>
      <c r="C515" s="40"/>
      <c r="D515" s="40"/>
      <c r="E515" s="40"/>
      <c r="F515" s="40"/>
      <c r="G515" s="40"/>
      <c r="H515" s="40"/>
      <c r="I515" s="40"/>
      <c r="J515" s="40"/>
      <c r="K515" s="40"/>
      <c r="L515" s="40"/>
    </row>
    <row r="516" spans="2:12" ht="15.75" x14ac:dyDescent="0.25">
      <c r="B516" s="41"/>
      <c r="C516" s="40"/>
      <c r="D516" s="40"/>
      <c r="E516" s="40"/>
      <c r="F516" s="40"/>
      <c r="G516" s="40"/>
      <c r="H516" s="40"/>
      <c r="I516" s="40"/>
      <c r="J516" s="40"/>
      <c r="K516" s="40"/>
      <c r="L516" s="40"/>
    </row>
    <row r="517" spans="2:12" ht="15.75" x14ac:dyDescent="0.25">
      <c r="B517" s="38"/>
      <c r="C517" s="40"/>
      <c r="D517" s="40"/>
      <c r="E517" s="40"/>
      <c r="F517" s="40"/>
      <c r="G517" s="40"/>
      <c r="H517" s="40"/>
      <c r="I517" s="40"/>
      <c r="J517" s="40"/>
      <c r="K517" s="40"/>
      <c r="L517" s="40"/>
    </row>
    <row r="518" spans="2:12" ht="15.75" x14ac:dyDescent="0.25">
      <c r="B518" s="42"/>
      <c r="C518" s="40"/>
      <c r="D518" s="40"/>
      <c r="E518" s="40"/>
      <c r="F518" s="40"/>
      <c r="G518" s="40"/>
      <c r="H518" s="40"/>
      <c r="I518" s="40"/>
      <c r="J518" s="40"/>
      <c r="K518" s="40"/>
      <c r="L518" s="40"/>
    </row>
    <row r="519" spans="2:12" ht="15.75" x14ac:dyDescent="0.25">
      <c r="B519" s="41"/>
      <c r="C519" s="40"/>
      <c r="D519" s="40"/>
      <c r="E519" s="40"/>
      <c r="F519" s="40"/>
      <c r="G519" s="40"/>
      <c r="H519" s="40"/>
      <c r="I519" s="40"/>
      <c r="J519" s="40"/>
      <c r="K519" s="40"/>
      <c r="L519" s="40"/>
    </row>
    <row r="520" spans="2:12" ht="15.75" x14ac:dyDescent="0.25">
      <c r="B520" s="49"/>
      <c r="C520" s="40"/>
      <c r="D520" s="40"/>
      <c r="E520" s="40"/>
      <c r="F520" s="40"/>
      <c r="G520" s="40"/>
      <c r="H520" s="40"/>
      <c r="I520" s="40"/>
      <c r="J520" s="40"/>
      <c r="K520" s="40"/>
      <c r="L520" s="40"/>
    </row>
    <row r="521" spans="2:12" ht="15.75" x14ac:dyDescent="0.25">
      <c r="B521" s="45"/>
      <c r="C521" s="40"/>
      <c r="D521" s="40"/>
      <c r="E521" s="40"/>
      <c r="F521" s="40"/>
      <c r="G521" s="40"/>
      <c r="H521" s="40"/>
      <c r="I521" s="40"/>
      <c r="J521" s="40"/>
      <c r="K521" s="40"/>
      <c r="L521" s="40"/>
    </row>
    <row r="522" spans="2:12" ht="15.75" x14ac:dyDescent="0.25">
      <c r="B522" s="44"/>
      <c r="C522" s="40"/>
      <c r="D522" s="40"/>
      <c r="E522" s="40"/>
      <c r="F522" s="40"/>
      <c r="G522" s="40"/>
      <c r="H522" s="40"/>
      <c r="I522" s="40"/>
      <c r="J522" s="40"/>
      <c r="K522" s="40"/>
      <c r="L522" s="40"/>
    </row>
    <row r="523" spans="2:12" ht="15.75" x14ac:dyDescent="0.25">
      <c r="B523" s="45"/>
      <c r="C523" s="40"/>
      <c r="D523" s="40"/>
      <c r="E523" s="40"/>
      <c r="F523" s="40"/>
      <c r="G523" s="40"/>
      <c r="H523" s="40"/>
      <c r="I523" s="40"/>
      <c r="J523" s="40"/>
      <c r="K523" s="40"/>
      <c r="L523" s="40"/>
    </row>
    <row r="524" spans="2:12" ht="15.75" x14ac:dyDescent="0.25">
      <c r="B524" s="34"/>
      <c r="C524" s="36"/>
      <c r="D524" s="36"/>
      <c r="E524" s="36"/>
      <c r="F524" s="36"/>
      <c r="G524" s="36"/>
      <c r="H524" s="36"/>
      <c r="I524" s="36"/>
      <c r="J524" s="36"/>
      <c r="K524" s="36"/>
      <c r="L524" s="36"/>
    </row>
    <row r="525" spans="2:12" ht="15.75" x14ac:dyDescent="0.25">
      <c r="B525" s="38"/>
      <c r="C525" s="40"/>
      <c r="D525" s="40"/>
      <c r="E525" s="40"/>
      <c r="F525" s="40"/>
      <c r="G525" s="40"/>
      <c r="H525" s="40"/>
      <c r="I525" s="40"/>
      <c r="J525" s="40"/>
      <c r="K525" s="40"/>
      <c r="L525" s="40"/>
    </row>
    <row r="526" spans="2:12" ht="15.75" x14ac:dyDescent="0.25">
      <c r="B526" s="41"/>
      <c r="C526" s="40"/>
      <c r="D526" s="40"/>
      <c r="E526" s="40"/>
      <c r="F526" s="40"/>
      <c r="G526" s="40"/>
      <c r="H526" s="40"/>
      <c r="I526" s="40"/>
      <c r="J526" s="40"/>
      <c r="K526" s="40"/>
      <c r="L526" s="40"/>
    </row>
    <row r="527" spans="2:12" ht="15.75" x14ac:dyDescent="0.25">
      <c r="B527" s="38"/>
      <c r="C527" s="40"/>
      <c r="D527" s="40"/>
      <c r="E527" s="40"/>
      <c r="F527" s="40"/>
      <c r="G527" s="40"/>
      <c r="H527" s="40"/>
      <c r="I527" s="40"/>
      <c r="J527" s="40"/>
      <c r="K527" s="40"/>
      <c r="L527" s="40"/>
    </row>
    <row r="528" spans="2:12" ht="15.75" x14ac:dyDescent="0.25">
      <c r="B528" s="44"/>
      <c r="C528" s="40"/>
      <c r="D528" s="40"/>
      <c r="E528" s="40"/>
      <c r="F528" s="40"/>
      <c r="G528" s="40"/>
      <c r="H528" s="40"/>
      <c r="I528" s="40"/>
      <c r="J528" s="40"/>
      <c r="K528" s="40"/>
      <c r="L528" s="40"/>
    </row>
    <row r="529" spans="2:12" ht="15.75" x14ac:dyDescent="0.25">
      <c r="B529" s="45"/>
      <c r="C529" s="40"/>
      <c r="D529" s="40"/>
      <c r="E529" s="40"/>
      <c r="F529" s="40"/>
      <c r="G529" s="40"/>
      <c r="H529" s="40"/>
      <c r="I529" s="40"/>
      <c r="J529" s="40"/>
      <c r="K529" s="40"/>
      <c r="L529" s="40"/>
    </row>
    <row r="530" spans="2:12" ht="15.75" x14ac:dyDescent="0.25">
      <c r="B530" s="43"/>
      <c r="C530" s="40"/>
      <c r="D530" s="40"/>
      <c r="E530" s="40"/>
      <c r="F530" s="40"/>
      <c r="G530" s="40"/>
      <c r="H530" s="40"/>
      <c r="I530" s="40"/>
      <c r="J530" s="40"/>
      <c r="K530" s="40"/>
      <c r="L530" s="40"/>
    </row>
    <row r="531" spans="2:12" ht="15.75" x14ac:dyDescent="0.25">
      <c r="B531" s="43"/>
      <c r="C531" s="40"/>
      <c r="D531" s="40"/>
      <c r="E531" s="40"/>
      <c r="F531" s="40"/>
      <c r="G531" s="40"/>
      <c r="H531" s="40"/>
      <c r="I531" s="40"/>
      <c r="J531" s="40"/>
      <c r="K531" s="40"/>
      <c r="L531" s="40"/>
    </row>
    <row r="532" spans="2:12" ht="15.75" x14ac:dyDescent="0.25">
      <c r="B532" s="44"/>
      <c r="C532" s="40"/>
      <c r="D532" s="40"/>
      <c r="E532" s="40"/>
      <c r="F532" s="40"/>
      <c r="G532" s="40"/>
      <c r="H532" s="40"/>
      <c r="I532" s="40"/>
      <c r="J532" s="40"/>
      <c r="K532" s="40"/>
      <c r="L532" s="40"/>
    </row>
    <row r="533" spans="2:12" ht="15.75" x14ac:dyDescent="0.25">
      <c r="B533" s="45"/>
      <c r="C533" s="40"/>
      <c r="D533" s="40"/>
      <c r="E533" s="40"/>
      <c r="F533" s="40"/>
      <c r="G533" s="40"/>
      <c r="H533" s="40"/>
      <c r="I533" s="40"/>
      <c r="J533" s="40"/>
      <c r="K533" s="40"/>
      <c r="L533" s="40"/>
    </row>
    <row r="534" spans="2:12" ht="15.75" x14ac:dyDescent="0.25">
      <c r="B534" s="38"/>
      <c r="C534" s="40"/>
      <c r="D534" s="40"/>
      <c r="E534" s="40"/>
      <c r="F534" s="40"/>
      <c r="G534" s="40"/>
      <c r="H534" s="40"/>
      <c r="I534" s="40"/>
      <c r="J534" s="40"/>
      <c r="K534" s="40"/>
      <c r="L534" s="40"/>
    </row>
    <row r="535" spans="2:12" ht="15.75" x14ac:dyDescent="0.25">
      <c r="B535" s="41"/>
      <c r="C535" s="40"/>
      <c r="D535" s="40"/>
      <c r="E535" s="40"/>
      <c r="F535" s="40"/>
      <c r="G535" s="40"/>
      <c r="H535" s="40"/>
      <c r="I535" s="40"/>
      <c r="J535" s="40"/>
      <c r="K535" s="40"/>
      <c r="L535" s="40"/>
    </row>
    <row r="536" spans="2:12" ht="15.75" x14ac:dyDescent="0.25">
      <c r="B536" s="38"/>
      <c r="C536" s="40"/>
      <c r="D536" s="40"/>
      <c r="E536" s="40"/>
      <c r="F536" s="40"/>
      <c r="G536" s="40"/>
      <c r="H536" s="40"/>
      <c r="I536" s="40"/>
      <c r="J536" s="40"/>
      <c r="K536" s="40"/>
      <c r="L536" s="40"/>
    </row>
    <row r="537" spans="2:12" ht="15.75" x14ac:dyDescent="0.25">
      <c r="B537" s="45"/>
      <c r="C537" s="40"/>
      <c r="D537" s="40"/>
      <c r="E537" s="40"/>
      <c r="F537" s="40"/>
      <c r="G537" s="40"/>
      <c r="H537" s="40"/>
      <c r="I537" s="40"/>
      <c r="J537" s="40"/>
      <c r="K537" s="40"/>
      <c r="L537" s="40"/>
    </row>
    <row r="538" spans="2:12" ht="15.75" x14ac:dyDescent="0.25">
      <c r="B538" s="43"/>
      <c r="C538" s="40"/>
      <c r="D538" s="40"/>
      <c r="E538" s="40"/>
      <c r="F538" s="40"/>
      <c r="G538" s="40"/>
      <c r="H538" s="40"/>
      <c r="I538" s="40"/>
      <c r="J538" s="40"/>
      <c r="K538" s="40"/>
      <c r="L538" s="40"/>
    </row>
    <row r="539" spans="2:12" ht="15.75" x14ac:dyDescent="0.25">
      <c r="B539" s="44"/>
      <c r="C539" s="39"/>
      <c r="D539" s="40"/>
      <c r="E539" s="40"/>
      <c r="F539" s="40"/>
      <c r="G539" s="40"/>
      <c r="H539" s="40"/>
      <c r="I539" s="40"/>
      <c r="J539" s="40"/>
      <c r="K539" s="40"/>
      <c r="L539" s="40"/>
    </row>
    <row r="540" spans="2:12" ht="15.75" x14ac:dyDescent="0.25">
      <c r="B540" s="45"/>
      <c r="C540" s="39"/>
      <c r="D540" s="40"/>
      <c r="E540" s="40"/>
      <c r="F540" s="40"/>
      <c r="G540" s="40"/>
      <c r="H540" s="40"/>
      <c r="I540" s="40"/>
      <c r="J540" s="40"/>
      <c r="K540" s="40"/>
      <c r="L540" s="40"/>
    </row>
    <row r="541" spans="2:12" ht="15.75" x14ac:dyDescent="0.25">
      <c r="B541" s="34"/>
      <c r="C541" s="36"/>
      <c r="D541" s="36"/>
      <c r="E541" s="36"/>
      <c r="F541" s="36"/>
      <c r="G541" s="36"/>
      <c r="H541" s="36"/>
      <c r="I541" s="36"/>
      <c r="J541" s="36"/>
      <c r="K541" s="36"/>
      <c r="L541" s="36"/>
    </row>
    <row r="542" spans="2:12" ht="15.75" x14ac:dyDescent="0.25">
      <c r="B542" s="34"/>
      <c r="C542" s="36"/>
      <c r="D542" s="36"/>
      <c r="E542" s="36"/>
      <c r="F542" s="36"/>
      <c r="G542" s="36"/>
      <c r="H542" s="36"/>
      <c r="I542" s="36"/>
      <c r="J542" s="36"/>
      <c r="K542" s="36"/>
      <c r="L542" s="36"/>
    </row>
    <row r="543" spans="2:12" ht="15.75" x14ac:dyDescent="0.25">
      <c r="B543" s="43"/>
      <c r="C543" s="40"/>
      <c r="D543" s="40"/>
      <c r="E543" s="40"/>
      <c r="F543" s="40"/>
      <c r="G543" s="40"/>
      <c r="H543" s="40"/>
      <c r="I543" s="40"/>
      <c r="J543" s="40"/>
      <c r="K543" s="40"/>
      <c r="L543" s="40"/>
    </row>
    <row r="544" spans="2:12" ht="15.75" x14ac:dyDescent="0.25">
      <c r="B544" s="43"/>
      <c r="C544" s="40"/>
      <c r="D544" s="40"/>
      <c r="E544" s="40"/>
      <c r="F544" s="40"/>
      <c r="G544" s="40"/>
      <c r="H544" s="40"/>
      <c r="I544" s="40"/>
      <c r="J544" s="40"/>
      <c r="K544" s="40"/>
      <c r="L544" s="40"/>
    </row>
    <row r="545" spans="2:12" ht="15.75" x14ac:dyDescent="0.25">
      <c r="B545" s="45"/>
      <c r="C545" s="40"/>
      <c r="D545" s="40"/>
      <c r="E545" s="40"/>
      <c r="F545" s="40"/>
      <c r="G545" s="40"/>
      <c r="H545" s="40"/>
      <c r="I545" s="40"/>
      <c r="J545" s="40"/>
      <c r="K545" s="40"/>
      <c r="L545" s="40"/>
    </row>
    <row r="546" spans="2:12" ht="15.75" x14ac:dyDescent="0.25">
      <c r="B546" s="45"/>
      <c r="C546" s="40"/>
      <c r="D546" s="40"/>
      <c r="E546" s="40"/>
      <c r="F546" s="40"/>
      <c r="G546" s="40"/>
      <c r="H546" s="40"/>
      <c r="I546" s="40"/>
      <c r="J546" s="40"/>
      <c r="K546" s="40"/>
      <c r="L546" s="40"/>
    </row>
    <row r="547" spans="2:12" ht="15.75" x14ac:dyDescent="0.25">
      <c r="B547" s="50"/>
      <c r="C547" s="36"/>
      <c r="D547" s="36"/>
      <c r="E547" s="36"/>
      <c r="F547" s="36"/>
      <c r="G547" s="36"/>
      <c r="H547" s="36"/>
      <c r="I547" s="36"/>
      <c r="J547" s="36"/>
      <c r="K547" s="36"/>
      <c r="L547" s="36"/>
    </row>
    <row r="548" spans="2:12" ht="15.75" x14ac:dyDescent="0.25">
      <c r="B548" s="50"/>
      <c r="C548" s="36"/>
      <c r="D548" s="36"/>
      <c r="E548" s="36"/>
      <c r="F548" s="36"/>
      <c r="G548" s="36"/>
      <c r="H548" s="36"/>
      <c r="I548" s="36"/>
      <c r="J548" s="36"/>
      <c r="K548" s="36"/>
      <c r="L548" s="36"/>
    </row>
    <row r="549" spans="2:12" ht="15.75" x14ac:dyDescent="0.25">
      <c r="B549" s="43"/>
      <c r="C549" s="40"/>
      <c r="D549" s="40"/>
      <c r="E549" s="40"/>
      <c r="F549" s="40"/>
      <c r="G549" s="40"/>
      <c r="H549" s="40"/>
      <c r="I549" s="40"/>
      <c r="J549" s="40"/>
      <c r="K549" s="40"/>
      <c r="L549" s="40"/>
    </row>
    <row r="550" spans="2:12" ht="15.75" x14ac:dyDescent="0.25">
      <c r="B550" s="43"/>
      <c r="C550" s="40"/>
      <c r="D550" s="40"/>
      <c r="E550" s="40"/>
      <c r="F550" s="40"/>
      <c r="G550" s="40"/>
      <c r="H550" s="40"/>
      <c r="I550" s="40"/>
      <c r="J550" s="40"/>
      <c r="K550" s="40"/>
      <c r="L550" s="40"/>
    </row>
    <row r="551" spans="2:12" ht="15.75" x14ac:dyDescent="0.25">
      <c r="B551" s="44"/>
      <c r="C551" s="40"/>
      <c r="D551" s="40"/>
      <c r="E551" s="40"/>
      <c r="F551" s="40"/>
      <c r="G551" s="40"/>
      <c r="H551" s="40"/>
      <c r="I551" s="40"/>
      <c r="J551" s="40"/>
      <c r="K551" s="40"/>
      <c r="L551" s="40"/>
    </row>
    <row r="552" spans="2:12" ht="15.75" x14ac:dyDescent="0.25">
      <c r="B552" s="45"/>
      <c r="C552" s="40"/>
      <c r="D552" s="40"/>
      <c r="E552" s="40"/>
      <c r="F552" s="40"/>
      <c r="G552" s="40"/>
      <c r="H552" s="40"/>
      <c r="I552" s="40"/>
      <c r="J552" s="40"/>
      <c r="K552" s="40"/>
      <c r="L552" s="40"/>
    </row>
    <row r="553" spans="2:12" ht="15.75" x14ac:dyDescent="0.25">
      <c r="B553" s="50"/>
      <c r="C553" s="36"/>
      <c r="D553" s="36"/>
      <c r="E553" s="36"/>
      <c r="F553" s="36"/>
      <c r="G553" s="36"/>
      <c r="H553" s="36"/>
      <c r="I553" s="36"/>
      <c r="J553" s="36"/>
      <c r="K553" s="36"/>
      <c r="L553" s="36"/>
    </row>
    <row r="554" spans="2:12" ht="15.75" x14ac:dyDescent="0.25">
      <c r="B554" s="50"/>
      <c r="C554" s="36"/>
      <c r="D554" s="36"/>
      <c r="E554" s="36"/>
      <c r="F554" s="36"/>
      <c r="G554" s="36"/>
      <c r="H554" s="36"/>
      <c r="I554" s="36"/>
      <c r="J554" s="36"/>
      <c r="K554" s="36"/>
      <c r="L554" s="36"/>
    </row>
    <row r="555" spans="2:12" ht="15.75" x14ac:dyDescent="0.25">
      <c r="B555" s="43"/>
      <c r="C555" s="40"/>
      <c r="D555" s="40"/>
      <c r="E555" s="40"/>
      <c r="F555" s="40"/>
      <c r="G555" s="40"/>
      <c r="H555" s="40"/>
      <c r="I555" s="40"/>
      <c r="J555" s="40"/>
      <c r="K555" s="40"/>
      <c r="L555" s="40"/>
    </row>
    <row r="556" spans="2:12" ht="15.75" x14ac:dyDescent="0.25">
      <c r="B556" s="43"/>
      <c r="C556" s="40"/>
      <c r="D556" s="40"/>
      <c r="E556" s="40"/>
      <c r="F556" s="40"/>
      <c r="G556" s="40"/>
      <c r="H556" s="40"/>
      <c r="I556" s="40"/>
      <c r="J556" s="40"/>
      <c r="K556" s="40"/>
      <c r="L556" s="40"/>
    </row>
    <row r="557" spans="2:12" ht="15.75" x14ac:dyDescent="0.25">
      <c r="B557" s="44"/>
      <c r="C557" s="40"/>
      <c r="D557" s="40"/>
      <c r="E557" s="40"/>
      <c r="F557" s="40"/>
      <c r="G557" s="40"/>
      <c r="H557" s="40"/>
      <c r="I557" s="40"/>
      <c r="J557" s="40"/>
      <c r="K557" s="40"/>
      <c r="L557" s="40"/>
    </row>
    <row r="558" spans="2:12" ht="15.75" x14ac:dyDescent="0.25">
      <c r="B558" s="46"/>
      <c r="C558" s="40"/>
      <c r="D558" s="40"/>
      <c r="E558" s="40"/>
      <c r="F558" s="40"/>
      <c r="G558" s="40"/>
      <c r="H558" s="40"/>
      <c r="I558" s="40"/>
      <c r="J558" s="40"/>
      <c r="K558" s="40"/>
      <c r="L558" s="40"/>
    </row>
    <row r="559" spans="2:12" ht="15.75" x14ac:dyDescent="0.25">
      <c r="B559" s="38"/>
      <c r="C559" s="40"/>
      <c r="D559" s="40"/>
      <c r="E559" s="40"/>
      <c r="F559" s="40"/>
      <c r="G559" s="40"/>
      <c r="H559" s="40"/>
      <c r="I559" s="40"/>
      <c r="J559" s="40"/>
      <c r="K559" s="40"/>
      <c r="L559" s="40"/>
    </row>
    <row r="560" spans="2:12" ht="15.75" x14ac:dyDescent="0.25">
      <c r="B560" s="41"/>
      <c r="C560" s="40"/>
      <c r="D560" s="40"/>
      <c r="E560" s="40"/>
      <c r="F560" s="40"/>
      <c r="G560" s="40"/>
      <c r="H560" s="40"/>
      <c r="I560" s="40"/>
      <c r="J560" s="40"/>
      <c r="K560" s="40"/>
      <c r="L560" s="40"/>
    </row>
    <row r="561" spans="2:13" ht="15.75" x14ac:dyDescent="0.25">
      <c r="B561" s="38"/>
      <c r="C561" s="40"/>
      <c r="D561" s="40"/>
      <c r="E561" s="40"/>
      <c r="F561" s="40"/>
      <c r="G561" s="40"/>
      <c r="H561" s="40"/>
      <c r="I561" s="40"/>
      <c r="J561" s="40"/>
      <c r="K561" s="40"/>
      <c r="L561" s="40"/>
    </row>
    <row r="562" spans="2:13" ht="15.75" x14ac:dyDescent="0.25">
      <c r="B562" s="46"/>
      <c r="C562" s="40"/>
      <c r="D562" s="40"/>
      <c r="E562" s="40"/>
      <c r="F562" s="40"/>
      <c r="G562" s="40"/>
      <c r="H562" s="40"/>
      <c r="I562" s="40"/>
      <c r="J562" s="40"/>
      <c r="K562" s="40"/>
      <c r="L562" s="40"/>
    </row>
    <row r="563" spans="2:13" ht="15.75" x14ac:dyDescent="0.25">
      <c r="B563" s="50"/>
      <c r="C563" s="36"/>
      <c r="D563" s="36"/>
      <c r="E563" s="36"/>
      <c r="F563" s="36"/>
      <c r="G563" s="36"/>
      <c r="H563" s="36"/>
      <c r="I563" s="36"/>
      <c r="J563" s="36"/>
      <c r="K563" s="36"/>
      <c r="L563" s="36"/>
    </row>
    <row r="564" spans="2:13" ht="15.75" x14ac:dyDescent="0.25">
      <c r="B564" s="43"/>
      <c r="C564" s="40"/>
      <c r="D564" s="40"/>
      <c r="E564" s="40"/>
      <c r="F564" s="40"/>
      <c r="G564" s="40"/>
      <c r="H564" s="40"/>
      <c r="I564" s="40"/>
      <c r="J564" s="40"/>
      <c r="K564" s="40"/>
      <c r="L564" s="40"/>
    </row>
    <row r="565" spans="2:13" ht="15.75" x14ac:dyDescent="0.25">
      <c r="B565" s="43"/>
      <c r="C565" s="40"/>
      <c r="D565" s="40"/>
      <c r="E565" s="40"/>
      <c r="F565" s="40"/>
      <c r="G565" s="40"/>
      <c r="H565" s="40"/>
      <c r="I565" s="40"/>
      <c r="J565" s="40"/>
      <c r="K565" s="40"/>
      <c r="L565" s="40"/>
    </row>
    <row r="566" spans="2:13" ht="15.75" x14ac:dyDescent="0.25">
      <c r="B566" s="44"/>
      <c r="C566" s="40"/>
      <c r="D566" s="40"/>
      <c r="E566" s="40"/>
      <c r="F566" s="40"/>
      <c r="G566" s="40"/>
      <c r="H566" s="40"/>
      <c r="I566" s="40"/>
      <c r="J566" s="40"/>
      <c r="K566" s="40"/>
      <c r="L566" s="40"/>
    </row>
    <row r="567" spans="2:13" ht="15.75" x14ac:dyDescent="0.25">
      <c r="B567" s="46"/>
      <c r="C567" s="40"/>
      <c r="D567" s="40"/>
      <c r="E567" s="40"/>
      <c r="F567" s="40"/>
      <c r="G567" s="40"/>
      <c r="H567" s="40"/>
      <c r="I567" s="40"/>
      <c r="J567" s="40"/>
      <c r="K567" s="40"/>
      <c r="L567" s="40"/>
    </row>
    <row r="568" spans="2:13" ht="15.75" x14ac:dyDescent="0.25">
      <c r="B568" s="50"/>
      <c r="C568" s="51"/>
      <c r="D568" s="51"/>
      <c r="E568" s="51"/>
      <c r="F568" s="51"/>
      <c r="G568" s="51"/>
      <c r="H568" s="51"/>
      <c r="I568" s="51"/>
      <c r="J568" s="51"/>
      <c r="K568" s="51"/>
      <c r="L568" s="51"/>
      <c r="M568" s="103"/>
    </row>
  </sheetData>
  <mergeCells count="8">
    <mergeCell ref="B6:O6"/>
    <mergeCell ref="A7:A8"/>
    <mergeCell ref="B7:B8"/>
    <mergeCell ref="F7:K7"/>
    <mergeCell ref="L7:L8"/>
    <mergeCell ref="M7:O7"/>
    <mergeCell ref="H8:I8"/>
    <mergeCell ref="J8:K8"/>
  </mergeCells>
  <pageMargins left="1.1811023622047245" right="0.39370078740157483" top="0.78740157480314965" bottom="0.59055118110236227" header="0.31496062992125984" footer="0.19685039370078741"/>
  <pageSetup paperSize="9" scale="56" fitToHeight="0" orientation="portrait" r:id="rId1"/>
  <rowBreaks count="4" manualBreakCount="4">
    <brk id="50" max="14" man="1"/>
    <brk id="96" max="14" man="1"/>
    <brk id="147" max="14" man="1"/>
    <brk id="193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муниц.программы</vt:lpstr>
      <vt:lpstr>муниц.программы!Область_печати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User</cp:lastModifiedBy>
  <cp:lastPrinted>2025-06-20T05:51:40Z</cp:lastPrinted>
  <dcterms:created xsi:type="dcterms:W3CDTF">2024-11-08T06:49:17Z</dcterms:created>
  <dcterms:modified xsi:type="dcterms:W3CDTF">2025-06-20T05:51:43Z</dcterms:modified>
</cp:coreProperties>
</file>