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9 о вн. изм. в бюджет\"/>
    </mc:Choice>
  </mc:AlternateContent>
  <bookViews>
    <workbookView xWindow="0" yWindow="0" windowWidth="28800" windowHeight="12435"/>
  </bookViews>
  <sheets>
    <sheet name="РП" sheetId="1" r:id="rId1"/>
  </sheets>
  <definedNames>
    <definedName name="Z_089EC3D7_93CD_4E37_9C1B_5043D248943F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089EC3D7_93CD_4E37_9C1B_5043D248943F_.wvu.Rows" localSheetId="0" hidden="1">РП!$33:$34</definedName>
    <definedName name="Z_0CC600BF_4B64_4616_BF1E_7C194DA53C5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0CC600BF_4B64_4616_BF1E_7C194DA53C51_.wvu.Rows" localSheetId="0" hidden="1">РП!$1:$1</definedName>
    <definedName name="Z_10D91733_12E5_4EAC_8DA1_90256DF6D16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0D91733_12E5_4EAC_8DA1_90256DF6D161_.wvu.Rows" localSheetId="0" hidden="1">РП!$33:$34</definedName>
    <definedName name="Z_17A4E94D_CBD7_4935_9963_0D2482FE2B5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7A4E94D_CBD7_4935_9963_0D2482FE2B57_.wvu.Rows" localSheetId="0" hidden="1">РП!$1:$1</definedName>
    <definedName name="Z_1E94075E_1EE0_4C6C_8904_4918FC515A6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E94075E_1EE0_4C6C_8904_4918FC515A65_.wvu.Rows" localSheetId="0" hidden="1">РП!$1:$1</definedName>
    <definedName name="Z_48A9C777_030A_4C0B_975F_DC5F9DD1A530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48A9C777_030A_4C0B_975F_DC5F9DD1A530_.wvu.Rows" localSheetId="0" hidden="1">РП!$1:$1</definedName>
    <definedName name="Z_48BE6999_48D3_466B_A020_09D6493B2B5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48BE6999_48D3_466B_A020_09D6493B2B55_.wvu.Rows" localSheetId="0" hidden="1">РП!$1:$1</definedName>
    <definedName name="Z_69734F4E_F8DA_4CA9_ACDA_93085928EDEB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69734F4E_F8DA_4CA9_ACDA_93085928EDEB_.wvu.Rows" localSheetId="0" hidden="1">РП!$33:$34</definedName>
    <definedName name="Z_925768CC_824A_4586_A711_C36B8D1ECDE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925768CC_824A_4586_A711_C36B8D1ECDE5_.wvu.Rows" localSheetId="0" hidden="1">РП!$1:$1</definedName>
    <definedName name="Z_A1D385EC_778C_4A80_B7D7_83D2573223D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A1D385EC_778C_4A80_B7D7_83D2573223D7_.wvu.Rows" localSheetId="0" hidden="1">РП!$1:$1</definedName>
    <definedName name="Z_BE01E03B_A96F_4DC2_9620_E6646619B08E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BE01E03B_A96F_4DC2_9620_E6646619B08E_.wvu.Rows" localSheetId="0" hidden="1">РП!$33:$34</definedName>
    <definedName name="Z_BF235540_A028_4C96_9D28_914E50A003D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C51BB5E1_3A91_4280_801A_3F07C9712C9D_.wvu.Rows" localSheetId="0" hidden="1">РП!$33:$34</definedName>
    <definedName name="Z_D74EB0B4_4439_441F_91C5_CCDF61989D6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D74EB0B4_4439_441F_91C5_CCDF61989D67_.wvu.Rows" localSheetId="0" hidden="1">РП!$1:$1</definedName>
    <definedName name="Z_E4C5082C_7717_4B05_84C2_C839BD81CCBD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4C5082C_7717_4B05_84C2_C839BD81CCBD_.wvu.Rows" localSheetId="0" hidden="1">РП!$1:$1</definedName>
    <definedName name="Z_E7924956_2A9C_43F9_99AE_ABD3A58D00D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7924956_2A9C_43F9_99AE_ABD3A58D00D7_.wvu.Rows" localSheetId="0" hidden="1">РП!$33:$34</definedName>
    <definedName name="Z_E8CDC0C9_50CB_4CDA_9B30_A27FD9D03D1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FDFAB0B9_F51B_4AC7_9867_5FDD146257A7_.wvu.Rows" localSheetId="0" hidden="1">РП!$1:$1</definedName>
    <definedName name="_xlnm.Print_Area" localSheetId="0">РП!$A$1:$G$57</definedName>
  </definedNames>
  <calcPr calcId="152511"/>
</workbook>
</file>

<file path=xl/calcChain.xml><?xml version="1.0" encoding="utf-8"?>
<calcChain xmlns="http://schemas.openxmlformats.org/spreadsheetml/2006/main">
  <c r="G26" i="1" l="1"/>
  <c r="G27" i="1" l="1"/>
  <c r="G50" i="1"/>
  <c r="G47" i="1"/>
  <c r="G46" i="1"/>
  <c r="G42" i="1"/>
  <c r="G40" i="1"/>
  <c r="G39" i="1"/>
  <c r="G37" i="1"/>
  <c r="G36" i="1"/>
  <c r="G31" i="1"/>
  <c r="G30" i="1"/>
  <c r="G28" i="1"/>
  <c r="G25" i="1"/>
  <c r="G23" i="1"/>
  <c r="G19" i="1"/>
  <c r="G14" i="1"/>
  <c r="G32" i="1" l="1"/>
  <c r="G48" i="1" l="1"/>
  <c r="G45" i="1"/>
  <c r="G43" i="1"/>
  <c r="G34" i="1"/>
  <c r="G16" i="1"/>
  <c r="G13" i="1"/>
  <c r="G12" i="1"/>
  <c r="I37" i="1" l="1"/>
  <c r="G52" i="1"/>
  <c r="I47" i="1"/>
  <c r="H47" i="1"/>
  <c r="I42" i="1"/>
  <c r="H42" i="1"/>
  <c r="H37" i="1" l="1"/>
  <c r="I21" i="1"/>
  <c r="H21" i="1"/>
  <c r="G21" i="1"/>
  <c r="I19" i="1"/>
  <c r="H19" i="1"/>
  <c r="I53" i="1" l="1"/>
  <c r="G53" i="1"/>
  <c r="H53" i="1"/>
  <c r="I51" i="1"/>
  <c r="G51" i="1"/>
  <c r="H51" i="1"/>
  <c r="I49" i="1"/>
  <c r="G49" i="1"/>
  <c r="H49" i="1"/>
  <c r="H44" i="1"/>
  <c r="I44" i="1"/>
  <c r="G44" i="1"/>
  <c r="I41" i="1"/>
  <c r="G41" i="1"/>
  <c r="H41" i="1"/>
  <c r="I35" i="1"/>
  <c r="I57" i="1" s="1"/>
  <c r="G35" i="1"/>
  <c r="H35" i="1"/>
  <c r="I33" i="1"/>
  <c r="G33" i="1"/>
  <c r="H33" i="1"/>
  <c r="I29" i="1"/>
  <c r="G29" i="1"/>
  <c r="H29" i="1"/>
  <c r="H24" i="1"/>
  <c r="I24" i="1"/>
  <c r="G24" i="1"/>
  <c r="H22" i="1"/>
  <c r="I22" i="1"/>
  <c r="G22" i="1"/>
  <c r="H20" i="1"/>
  <c r="I20" i="1"/>
  <c r="G20" i="1"/>
  <c r="I11" i="1"/>
  <c r="G11" i="1"/>
  <c r="H11" i="1"/>
  <c r="G57" i="1" l="1"/>
  <c r="H57" i="1"/>
</calcChain>
</file>

<file path=xl/sharedStrings.xml><?xml version="1.0" encoding="utf-8"?>
<sst xmlns="http://schemas.openxmlformats.org/spreadsheetml/2006/main" count="241" uniqueCount="83">
  <si>
    <t>Распределение бюджетных ассигнований бюджета Вельского муниципального района на 2025 год  и плановый период 2026-2027 годы по разделам, подразделам классификации расходов бюджетов Российской Федерации</t>
  </si>
  <si>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</si>
  <si>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</si>
  <si>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</si>
  <si>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</si>
  <si>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</si>
  <si>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</si>
  <si>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</si>
  <si>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2025 год</t>
  </si>
  <si>
    <t>2026 год</t>
  </si>
  <si>
    <t>2027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</si>
  <si>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</si>
  <si>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</si>
  <si>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</si>
  <si>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</si>
  <si>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</si>
  <si>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</si>
  <si>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</si>
  <si>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</si>
  <si>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</si>
  <si>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</si>
  <si>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</si>
  <si>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</si>
  <si>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</si>
  <si>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</si>
  <si>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</si>
  <si>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</si>
  <si>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</si>
  <si>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</si>
  <si>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</si>
  <si>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</si>
  <si>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</si>
  <si>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</si>
  <si>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</si>
  <si>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</si>
  <si>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</si>
  <si>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</si>
  <si>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</si>
  <si>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</si>
  <si>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</si>
  <si>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</si>
  <si>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</si>
  <si>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</si>
  <si>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</si>
  <si>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</si>
  <si>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</si>
  <si>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</si>
  <si>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</si>
  <si>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</si>
  <si>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</si>
  <si>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</si>
  <si>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</si>
  <si>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</si>
  <si>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</si>
  <si>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</si>
  <si>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</si>
  <si>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</si>
  <si>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</si>
  <si>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</si>
  <si>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</si>
  <si>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</si>
  <si>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</si>
  <si>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</si>
  <si>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</si>
  <si>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</si>
  <si>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</si>
  <si>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</si>
  <si>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</si>
  <si>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</si>
  <si>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</si>
  <si>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</si>
  <si>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</si>
  <si>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</si>
  <si>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</si>
  <si>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</si>
  <si>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</si>
  <si>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</si>
  <si>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</si>
  <si>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</si>
  <si>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</si>
  <si>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</si>
  <si>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Приложение № 3</t>
  </si>
  <si>
    <t xml:space="preserve"> от  19 июня 2025 г. N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</si>
</sst>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0" fontId="2" fillId="2" borderId="3" xfId="1" applyFill="1" applyBorder="1"/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49" fontId="3" fillId="2" borderId="2" xfId="1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4" fontId="2" fillId="2" borderId="0" xfId="1" applyNumberFormat="1" applyFill="1"/>
    <xf numFmtId="0" fontId="3" fillId="2" borderId="0" xfId="0" applyFont="1" applyFill="1" applyAlignment="1">
      <alignment horizontal="right"/>
    </xf>
    <xf numFmtId="4" fontId="4" fillId="2" borderId="0" xfId="1" applyNumberFormat="1" applyFont="1" applyFill="1" applyBorder="1"/>
    <xf numFmtId="1" fontId="3" fillId="2" borderId="3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L60"/>
  <sheetViews>
    <sheetView tabSelected="1" view="pageBreakPreview" topLeftCell="A10" zoomScale="60" zoomScaleNormal="100" workbookViewId="0">
      <selection activeCell="L9" sqref="L9"/>
    </sheetView>
  </sheetViews>
  <sheetFormatPr defaultRowHeight="12.75" x14ac:dyDescent="0.2"/>
  <cols>
    <col min="1" max="1" width="85.42578125" style="1" customWidth="1"/>
    <col min="2" max="2" width="0.140625" style="1" customWidth="1"/>
    <col min="3" max="3" width="7.7109375" style="1" customWidth="1"/>
    <col min="4" max="4" width="7.5703125" style="1" customWidth="1"/>
    <col min="5" max="5" width="15.7109375" style="1" hidden="1" customWidth="1"/>
    <col min="6" max="6" width="7.42578125" style="1" hidden="1" customWidth="1"/>
    <col min="7" max="7" width="21.85546875" style="1" customWidth="1"/>
    <col min="8" max="8" width="9.140625" style="1" hidden="1" customWidth="1"/>
    <col min="9" max="9" width="8.5703125" style="1" hidden="1" customWidth="1"/>
    <col min="10" max="254" width="8.85546875" style="1"/>
    <col min="255" max="255" width="67.42578125" style="1" customWidth="1"/>
    <col min="256" max="256" width="9.28515625" style="1" hidden="1" customWidth="1"/>
    <col min="257" max="257" width="7.7109375" style="1" customWidth="1"/>
    <col min="258" max="258" width="7.5703125" style="1" customWidth="1"/>
    <col min="259" max="260" width="9.28515625" style="1" hidden="1" customWidth="1"/>
    <col min="261" max="261" width="16" style="1" customWidth="1"/>
    <col min="262" max="510" width="8.85546875" style="1"/>
    <col min="511" max="511" width="67.42578125" style="1" customWidth="1"/>
    <col min="512" max="512" width="9.28515625" style="1" hidden="1" customWidth="1"/>
    <col min="513" max="513" width="7.7109375" style="1" customWidth="1"/>
    <col min="514" max="514" width="7.5703125" style="1" customWidth="1"/>
    <col min="515" max="516" width="9.28515625" style="1" hidden="1" customWidth="1"/>
    <col min="517" max="517" width="16" style="1" customWidth="1"/>
    <col min="518" max="766" width="8.85546875" style="1"/>
    <col min="767" max="767" width="67.42578125" style="1" customWidth="1"/>
    <col min="768" max="768" width="9.28515625" style="1" hidden="1" customWidth="1"/>
    <col min="769" max="769" width="7.7109375" style="1" customWidth="1"/>
    <col min="770" max="770" width="7.5703125" style="1" customWidth="1"/>
    <col min="771" max="772" width="9.28515625" style="1" hidden="1" customWidth="1"/>
    <col min="773" max="773" width="16" style="1" customWidth="1"/>
    <col min="774" max="1022" width="8.85546875" style="1"/>
    <col min="1023" max="1023" width="67.42578125" style="1" customWidth="1"/>
    <col min="1024" max="1024" width="9.28515625" style="1" hidden="1" customWidth="1"/>
    <col min="1025" max="1025" width="7.7109375" style="1" customWidth="1"/>
    <col min="1026" max="1026" width="7.5703125" style="1" customWidth="1"/>
    <col min="1027" max="1028" width="9.28515625" style="1" hidden="1" customWidth="1"/>
    <col min="1029" max="1029" width="16" style="1" customWidth="1"/>
    <col min="1030" max="1278" width="8.85546875" style="1"/>
    <col min="1279" max="1279" width="67.42578125" style="1" customWidth="1"/>
    <col min="1280" max="1280" width="9.28515625" style="1" hidden="1" customWidth="1"/>
    <col min="1281" max="1281" width="7.7109375" style="1" customWidth="1"/>
    <col min="1282" max="1282" width="7.5703125" style="1" customWidth="1"/>
    <col min="1283" max="1284" width="9.28515625" style="1" hidden="1" customWidth="1"/>
    <col min="1285" max="1285" width="16" style="1" customWidth="1"/>
    <col min="1286" max="1534" width="8.85546875" style="1"/>
    <col min="1535" max="1535" width="67.42578125" style="1" customWidth="1"/>
    <col min="1536" max="1536" width="9.28515625" style="1" hidden="1" customWidth="1"/>
    <col min="1537" max="1537" width="7.7109375" style="1" customWidth="1"/>
    <col min="1538" max="1538" width="7.5703125" style="1" customWidth="1"/>
    <col min="1539" max="1540" width="9.28515625" style="1" hidden="1" customWidth="1"/>
    <col min="1541" max="1541" width="16" style="1" customWidth="1"/>
    <col min="1542" max="1790" width="8.85546875" style="1"/>
    <col min="1791" max="1791" width="67.42578125" style="1" customWidth="1"/>
    <col min="1792" max="1792" width="9.28515625" style="1" hidden="1" customWidth="1"/>
    <col min="1793" max="1793" width="7.7109375" style="1" customWidth="1"/>
    <col min="1794" max="1794" width="7.5703125" style="1" customWidth="1"/>
    <col min="1795" max="1796" width="9.28515625" style="1" hidden="1" customWidth="1"/>
    <col min="1797" max="1797" width="16" style="1" customWidth="1"/>
    <col min="1798" max="2046" width="8.85546875" style="1"/>
    <col min="2047" max="2047" width="67.42578125" style="1" customWidth="1"/>
    <col min="2048" max="2048" width="9.28515625" style="1" hidden="1" customWidth="1"/>
    <col min="2049" max="2049" width="7.7109375" style="1" customWidth="1"/>
    <col min="2050" max="2050" width="7.5703125" style="1" customWidth="1"/>
    <col min="2051" max="2052" width="9.28515625" style="1" hidden="1" customWidth="1"/>
    <col min="2053" max="2053" width="16" style="1" customWidth="1"/>
    <col min="2054" max="2302" width="8.85546875" style="1"/>
    <col min="2303" max="2303" width="67.42578125" style="1" customWidth="1"/>
    <col min="2304" max="2304" width="9.28515625" style="1" hidden="1" customWidth="1"/>
    <col min="2305" max="2305" width="7.7109375" style="1" customWidth="1"/>
    <col min="2306" max="2306" width="7.5703125" style="1" customWidth="1"/>
    <col min="2307" max="2308" width="9.28515625" style="1" hidden="1" customWidth="1"/>
    <col min="2309" max="2309" width="16" style="1" customWidth="1"/>
    <col min="2310" max="2558" width="8.85546875" style="1"/>
    <col min="2559" max="2559" width="67.42578125" style="1" customWidth="1"/>
    <col min="2560" max="2560" width="9.28515625" style="1" hidden="1" customWidth="1"/>
    <col min="2561" max="2561" width="7.7109375" style="1" customWidth="1"/>
    <col min="2562" max="2562" width="7.5703125" style="1" customWidth="1"/>
    <col min="2563" max="2564" width="9.28515625" style="1" hidden="1" customWidth="1"/>
    <col min="2565" max="2565" width="16" style="1" customWidth="1"/>
    <col min="2566" max="2814" width="8.85546875" style="1"/>
    <col min="2815" max="2815" width="67.42578125" style="1" customWidth="1"/>
    <col min="2816" max="2816" width="9.28515625" style="1" hidden="1" customWidth="1"/>
    <col min="2817" max="2817" width="7.7109375" style="1" customWidth="1"/>
    <col min="2818" max="2818" width="7.5703125" style="1" customWidth="1"/>
    <col min="2819" max="2820" width="9.28515625" style="1" hidden="1" customWidth="1"/>
    <col min="2821" max="2821" width="16" style="1" customWidth="1"/>
    <col min="2822" max="3070" width="8.85546875" style="1"/>
    <col min="3071" max="3071" width="67.42578125" style="1" customWidth="1"/>
    <col min="3072" max="3072" width="9.28515625" style="1" hidden="1" customWidth="1"/>
    <col min="3073" max="3073" width="7.7109375" style="1" customWidth="1"/>
    <col min="3074" max="3074" width="7.5703125" style="1" customWidth="1"/>
    <col min="3075" max="3076" width="9.28515625" style="1" hidden="1" customWidth="1"/>
    <col min="3077" max="3077" width="16" style="1" customWidth="1"/>
    <col min="3078" max="3326" width="8.85546875" style="1"/>
    <col min="3327" max="3327" width="67.42578125" style="1" customWidth="1"/>
    <col min="3328" max="3328" width="9.28515625" style="1" hidden="1" customWidth="1"/>
    <col min="3329" max="3329" width="7.7109375" style="1" customWidth="1"/>
    <col min="3330" max="3330" width="7.5703125" style="1" customWidth="1"/>
    <col min="3331" max="3332" width="9.28515625" style="1" hidden="1" customWidth="1"/>
    <col min="3333" max="3333" width="16" style="1" customWidth="1"/>
    <col min="3334" max="3582" width="8.85546875" style="1"/>
    <col min="3583" max="3583" width="67.42578125" style="1" customWidth="1"/>
    <col min="3584" max="3584" width="9.28515625" style="1" hidden="1" customWidth="1"/>
    <col min="3585" max="3585" width="7.7109375" style="1" customWidth="1"/>
    <col min="3586" max="3586" width="7.5703125" style="1" customWidth="1"/>
    <col min="3587" max="3588" width="9.28515625" style="1" hidden="1" customWidth="1"/>
    <col min="3589" max="3589" width="16" style="1" customWidth="1"/>
    <col min="3590" max="3838" width="8.85546875" style="1"/>
    <col min="3839" max="3839" width="67.42578125" style="1" customWidth="1"/>
    <col min="3840" max="3840" width="9.28515625" style="1" hidden="1" customWidth="1"/>
    <col min="3841" max="3841" width="7.7109375" style="1" customWidth="1"/>
    <col min="3842" max="3842" width="7.5703125" style="1" customWidth="1"/>
    <col min="3843" max="3844" width="9.28515625" style="1" hidden="1" customWidth="1"/>
    <col min="3845" max="3845" width="16" style="1" customWidth="1"/>
    <col min="3846" max="4094" width="8.85546875" style="1"/>
    <col min="4095" max="4095" width="67.42578125" style="1" customWidth="1"/>
    <col min="4096" max="4096" width="9.28515625" style="1" hidden="1" customWidth="1"/>
    <col min="4097" max="4097" width="7.7109375" style="1" customWidth="1"/>
    <col min="4098" max="4098" width="7.5703125" style="1" customWidth="1"/>
    <col min="4099" max="4100" width="9.28515625" style="1" hidden="1" customWidth="1"/>
    <col min="4101" max="4101" width="16" style="1" customWidth="1"/>
    <col min="4102" max="4350" width="8.85546875" style="1"/>
    <col min="4351" max="4351" width="67.42578125" style="1" customWidth="1"/>
    <col min="4352" max="4352" width="9.28515625" style="1" hidden="1" customWidth="1"/>
    <col min="4353" max="4353" width="7.7109375" style="1" customWidth="1"/>
    <col min="4354" max="4354" width="7.5703125" style="1" customWidth="1"/>
    <col min="4355" max="4356" width="9.28515625" style="1" hidden="1" customWidth="1"/>
    <col min="4357" max="4357" width="16" style="1" customWidth="1"/>
    <col min="4358" max="4606" width="8.85546875" style="1"/>
    <col min="4607" max="4607" width="67.42578125" style="1" customWidth="1"/>
    <col min="4608" max="4608" width="9.28515625" style="1" hidden="1" customWidth="1"/>
    <col min="4609" max="4609" width="7.7109375" style="1" customWidth="1"/>
    <col min="4610" max="4610" width="7.5703125" style="1" customWidth="1"/>
    <col min="4611" max="4612" width="9.28515625" style="1" hidden="1" customWidth="1"/>
    <col min="4613" max="4613" width="16" style="1" customWidth="1"/>
    <col min="4614" max="4862" width="8.85546875" style="1"/>
    <col min="4863" max="4863" width="67.42578125" style="1" customWidth="1"/>
    <col min="4864" max="4864" width="9.28515625" style="1" hidden="1" customWidth="1"/>
    <col min="4865" max="4865" width="7.7109375" style="1" customWidth="1"/>
    <col min="4866" max="4866" width="7.5703125" style="1" customWidth="1"/>
    <col min="4867" max="4868" width="9.28515625" style="1" hidden="1" customWidth="1"/>
    <col min="4869" max="4869" width="16" style="1" customWidth="1"/>
    <col min="4870" max="5118" width="8.85546875" style="1"/>
    <col min="5119" max="5119" width="67.42578125" style="1" customWidth="1"/>
    <col min="5120" max="5120" width="9.28515625" style="1" hidden="1" customWidth="1"/>
    <col min="5121" max="5121" width="7.7109375" style="1" customWidth="1"/>
    <col min="5122" max="5122" width="7.5703125" style="1" customWidth="1"/>
    <col min="5123" max="5124" width="9.28515625" style="1" hidden="1" customWidth="1"/>
    <col min="5125" max="5125" width="16" style="1" customWidth="1"/>
    <col min="5126" max="5374" width="8.85546875" style="1"/>
    <col min="5375" max="5375" width="67.42578125" style="1" customWidth="1"/>
    <col min="5376" max="5376" width="9.28515625" style="1" hidden="1" customWidth="1"/>
    <col min="5377" max="5377" width="7.7109375" style="1" customWidth="1"/>
    <col min="5378" max="5378" width="7.5703125" style="1" customWidth="1"/>
    <col min="5379" max="5380" width="9.28515625" style="1" hidden="1" customWidth="1"/>
    <col min="5381" max="5381" width="16" style="1" customWidth="1"/>
    <col min="5382" max="5630" width="8.85546875" style="1"/>
    <col min="5631" max="5631" width="67.42578125" style="1" customWidth="1"/>
    <col min="5632" max="5632" width="9.28515625" style="1" hidden="1" customWidth="1"/>
    <col min="5633" max="5633" width="7.7109375" style="1" customWidth="1"/>
    <col min="5634" max="5634" width="7.5703125" style="1" customWidth="1"/>
    <col min="5635" max="5636" width="9.28515625" style="1" hidden="1" customWidth="1"/>
    <col min="5637" max="5637" width="16" style="1" customWidth="1"/>
    <col min="5638" max="5886" width="8.85546875" style="1"/>
    <col min="5887" max="5887" width="67.42578125" style="1" customWidth="1"/>
    <col min="5888" max="5888" width="9.28515625" style="1" hidden="1" customWidth="1"/>
    <col min="5889" max="5889" width="7.7109375" style="1" customWidth="1"/>
    <col min="5890" max="5890" width="7.5703125" style="1" customWidth="1"/>
    <col min="5891" max="5892" width="9.28515625" style="1" hidden="1" customWidth="1"/>
    <col min="5893" max="5893" width="16" style="1" customWidth="1"/>
    <col min="5894" max="6142" width="8.85546875" style="1"/>
    <col min="6143" max="6143" width="67.42578125" style="1" customWidth="1"/>
    <col min="6144" max="6144" width="9.28515625" style="1" hidden="1" customWidth="1"/>
    <col min="6145" max="6145" width="7.7109375" style="1" customWidth="1"/>
    <col min="6146" max="6146" width="7.5703125" style="1" customWidth="1"/>
    <col min="6147" max="6148" width="9.28515625" style="1" hidden="1" customWidth="1"/>
    <col min="6149" max="6149" width="16" style="1" customWidth="1"/>
    <col min="6150" max="6398" width="8.85546875" style="1"/>
    <col min="6399" max="6399" width="67.42578125" style="1" customWidth="1"/>
    <col min="6400" max="6400" width="9.28515625" style="1" hidden="1" customWidth="1"/>
    <col min="6401" max="6401" width="7.7109375" style="1" customWidth="1"/>
    <col min="6402" max="6402" width="7.5703125" style="1" customWidth="1"/>
    <col min="6403" max="6404" width="9.28515625" style="1" hidden="1" customWidth="1"/>
    <col min="6405" max="6405" width="16" style="1" customWidth="1"/>
    <col min="6406" max="6654" width="8.85546875" style="1"/>
    <col min="6655" max="6655" width="67.42578125" style="1" customWidth="1"/>
    <col min="6656" max="6656" width="9.28515625" style="1" hidden="1" customWidth="1"/>
    <col min="6657" max="6657" width="7.7109375" style="1" customWidth="1"/>
    <col min="6658" max="6658" width="7.5703125" style="1" customWidth="1"/>
    <col min="6659" max="6660" width="9.28515625" style="1" hidden="1" customWidth="1"/>
    <col min="6661" max="6661" width="16" style="1" customWidth="1"/>
    <col min="6662" max="6910" width="8.85546875" style="1"/>
    <col min="6911" max="6911" width="67.42578125" style="1" customWidth="1"/>
    <col min="6912" max="6912" width="9.28515625" style="1" hidden="1" customWidth="1"/>
    <col min="6913" max="6913" width="7.7109375" style="1" customWidth="1"/>
    <col min="6914" max="6914" width="7.5703125" style="1" customWidth="1"/>
    <col min="6915" max="6916" width="9.28515625" style="1" hidden="1" customWidth="1"/>
    <col min="6917" max="6917" width="16" style="1" customWidth="1"/>
    <col min="6918" max="7166" width="8.85546875" style="1"/>
    <col min="7167" max="7167" width="67.42578125" style="1" customWidth="1"/>
    <col min="7168" max="7168" width="9.28515625" style="1" hidden="1" customWidth="1"/>
    <col min="7169" max="7169" width="7.7109375" style="1" customWidth="1"/>
    <col min="7170" max="7170" width="7.5703125" style="1" customWidth="1"/>
    <col min="7171" max="7172" width="9.28515625" style="1" hidden="1" customWidth="1"/>
    <col min="7173" max="7173" width="16" style="1" customWidth="1"/>
    <col min="7174" max="7422" width="8.85546875" style="1"/>
    <col min="7423" max="7423" width="67.42578125" style="1" customWidth="1"/>
    <col min="7424" max="7424" width="9.28515625" style="1" hidden="1" customWidth="1"/>
    <col min="7425" max="7425" width="7.7109375" style="1" customWidth="1"/>
    <col min="7426" max="7426" width="7.5703125" style="1" customWidth="1"/>
    <col min="7427" max="7428" width="9.28515625" style="1" hidden="1" customWidth="1"/>
    <col min="7429" max="7429" width="16" style="1" customWidth="1"/>
    <col min="7430" max="7678" width="8.85546875" style="1"/>
    <col min="7679" max="7679" width="67.42578125" style="1" customWidth="1"/>
    <col min="7680" max="7680" width="9.28515625" style="1" hidden="1" customWidth="1"/>
    <col min="7681" max="7681" width="7.7109375" style="1" customWidth="1"/>
    <col min="7682" max="7682" width="7.5703125" style="1" customWidth="1"/>
    <col min="7683" max="7684" width="9.28515625" style="1" hidden="1" customWidth="1"/>
    <col min="7685" max="7685" width="16" style="1" customWidth="1"/>
    <col min="7686" max="7934" width="8.85546875" style="1"/>
    <col min="7935" max="7935" width="67.42578125" style="1" customWidth="1"/>
    <col min="7936" max="7936" width="9.28515625" style="1" hidden="1" customWidth="1"/>
    <col min="7937" max="7937" width="7.7109375" style="1" customWidth="1"/>
    <col min="7938" max="7938" width="7.5703125" style="1" customWidth="1"/>
    <col min="7939" max="7940" width="9.28515625" style="1" hidden="1" customWidth="1"/>
    <col min="7941" max="7941" width="16" style="1" customWidth="1"/>
    <col min="7942" max="8190" width="8.85546875" style="1"/>
    <col min="8191" max="8191" width="67.42578125" style="1" customWidth="1"/>
    <col min="8192" max="8192" width="9.28515625" style="1" hidden="1" customWidth="1"/>
    <col min="8193" max="8193" width="7.7109375" style="1" customWidth="1"/>
    <col min="8194" max="8194" width="7.5703125" style="1" customWidth="1"/>
    <col min="8195" max="8196" width="9.28515625" style="1" hidden="1" customWidth="1"/>
    <col min="8197" max="8197" width="16" style="1" customWidth="1"/>
    <col min="8198" max="8446" width="8.85546875" style="1"/>
    <col min="8447" max="8447" width="67.42578125" style="1" customWidth="1"/>
    <col min="8448" max="8448" width="9.28515625" style="1" hidden="1" customWidth="1"/>
    <col min="8449" max="8449" width="7.7109375" style="1" customWidth="1"/>
    <col min="8450" max="8450" width="7.5703125" style="1" customWidth="1"/>
    <col min="8451" max="8452" width="9.28515625" style="1" hidden="1" customWidth="1"/>
    <col min="8453" max="8453" width="16" style="1" customWidth="1"/>
    <col min="8454" max="8702" width="8.85546875" style="1"/>
    <col min="8703" max="8703" width="67.42578125" style="1" customWidth="1"/>
    <col min="8704" max="8704" width="9.28515625" style="1" hidden="1" customWidth="1"/>
    <col min="8705" max="8705" width="7.7109375" style="1" customWidth="1"/>
    <col min="8706" max="8706" width="7.5703125" style="1" customWidth="1"/>
    <col min="8707" max="8708" width="9.28515625" style="1" hidden="1" customWidth="1"/>
    <col min="8709" max="8709" width="16" style="1" customWidth="1"/>
    <col min="8710" max="8958" width="8.85546875" style="1"/>
    <col min="8959" max="8959" width="67.42578125" style="1" customWidth="1"/>
    <col min="8960" max="8960" width="9.28515625" style="1" hidden="1" customWidth="1"/>
    <col min="8961" max="8961" width="7.7109375" style="1" customWidth="1"/>
    <col min="8962" max="8962" width="7.5703125" style="1" customWidth="1"/>
    <col min="8963" max="8964" width="9.28515625" style="1" hidden="1" customWidth="1"/>
    <col min="8965" max="8965" width="16" style="1" customWidth="1"/>
    <col min="8966" max="9214" width="8.85546875" style="1"/>
    <col min="9215" max="9215" width="67.42578125" style="1" customWidth="1"/>
    <col min="9216" max="9216" width="9.28515625" style="1" hidden="1" customWidth="1"/>
    <col min="9217" max="9217" width="7.7109375" style="1" customWidth="1"/>
    <col min="9218" max="9218" width="7.5703125" style="1" customWidth="1"/>
    <col min="9219" max="9220" width="9.28515625" style="1" hidden="1" customWidth="1"/>
    <col min="9221" max="9221" width="16" style="1" customWidth="1"/>
    <col min="9222" max="9470" width="8.85546875" style="1"/>
    <col min="9471" max="9471" width="67.42578125" style="1" customWidth="1"/>
    <col min="9472" max="9472" width="9.28515625" style="1" hidden="1" customWidth="1"/>
    <col min="9473" max="9473" width="7.7109375" style="1" customWidth="1"/>
    <col min="9474" max="9474" width="7.5703125" style="1" customWidth="1"/>
    <col min="9475" max="9476" width="9.28515625" style="1" hidden="1" customWidth="1"/>
    <col min="9477" max="9477" width="16" style="1" customWidth="1"/>
    <col min="9478" max="9726" width="8.85546875" style="1"/>
    <col min="9727" max="9727" width="67.42578125" style="1" customWidth="1"/>
    <col min="9728" max="9728" width="9.28515625" style="1" hidden="1" customWidth="1"/>
    <col min="9729" max="9729" width="7.7109375" style="1" customWidth="1"/>
    <col min="9730" max="9730" width="7.5703125" style="1" customWidth="1"/>
    <col min="9731" max="9732" width="9.28515625" style="1" hidden="1" customWidth="1"/>
    <col min="9733" max="9733" width="16" style="1" customWidth="1"/>
    <col min="9734" max="9982" width="8.85546875" style="1"/>
    <col min="9983" max="9983" width="67.42578125" style="1" customWidth="1"/>
    <col min="9984" max="9984" width="9.28515625" style="1" hidden="1" customWidth="1"/>
    <col min="9985" max="9985" width="7.7109375" style="1" customWidth="1"/>
    <col min="9986" max="9986" width="7.5703125" style="1" customWidth="1"/>
    <col min="9987" max="9988" width="9.28515625" style="1" hidden="1" customWidth="1"/>
    <col min="9989" max="9989" width="16" style="1" customWidth="1"/>
    <col min="9990" max="10238" width="8.85546875" style="1"/>
    <col min="10239" max="10239" width="67.42578125" style="1" customWidth="1"/>
    <col min="10240" max="10240" width="9.28515625" style="1" hidden="1" customWidth="1"/>
    <col min="10241" max="10241" width="7.7109375" style="1" customWidth="1"/>
    <col min="10242" max="10242" width="7.5703125" style="1" customWidth="1"/>
    <col min="10243" max="10244" width="9.28515625" style="1" hidden="1" customWidth="1"/>
    <col min="10245" max="10245" width="16" style="1" customWidth="1"/>
    <col min="10246" max="10494" width="8.85546875" style="1"/>
    <col min="10495" max="10495" width="67.42578125" style="1" customWidth="1"/>
    <col min="10496" max="10496" width="9.28515625" style="1" hidden="1" customWidth="1"/>
    <col min="10497" max="10497" width="7.7109375" style="1" customWidth="1"/>
    <col min="10498" max="10498" width="7.5703125" style="1" customWidth="1"/>
    <col min="10499" max="10500" width="9.28515625" style="1" hidden="1" customWidth="1"/>
    <col min="10501" max="10501" width="16" style="1" customWidth="1"/>
    <col min="10502" max="10750" width="8.85546875" style="1"/>
    <col min="10751" max="10751" width="67.42578125" style="1" customWidth="1"/>
    <col min="10752" max="10752" width="9.28515625" style="1" hidden="1" customWidth="1"/>
    <col min="10753" max="10753" width="7.7109375" style="1" customWidth="1"/>
    <col min="10754" max="10754" width="7.5703125" style="1" customWidth="1"/>
    <col min="10755" max="10756" width="9.28515625" style="1" hidden="1" customWidth="1"/>
    <col min="10757" max="10757" width="16" style="1" customWidth="1"/>
    <col min="10758" max="11006" width="8.85546875" style="1"/>
    <col min="11007" max="11007" width="67.42578125" style="1" customWidth="1"/>
    <col min="11008" max="11008" width="9.28515625" style="1" hidden="1" customWidth="1"/>
    <col min="11009" max="11009" width="7.7109375" style="1" customWidth="1"/>
    <col min="11010" max="11010" width="7.5703125" style="1" customWidth="1"/>
    <col min="11011" max="11012" width="9.28515625" style="1" hidden="1" customWidth="1"/>
    <col min="11013" max="11013" width="16" style="1" customWidth="1"/>
    <col min="11014" max="11262" width="8.85546875" style="1"/>
    <col min="11263" max="11263" width="67.42578125" style="1" customWidth="1"/>
    <col min="11264" max="11264" width="9.28515625" style="1" hidden="1" customWidth="1"/>
    <col min="11265" max="11265" width="7.7109375" style="1" customWidth="1"/>
    <col min="11266" max="11266" width="7.5703125" style="1" customWidth="1"/>
    <col min="11267" max="11268" width="9.28515625" style="1" hidden="1" customWidth="1"/>
    <col min="11269" max="11269" width="16" style="1" customWidth="1"/>
    <col min="11270" max="11518" width="8.85546875" style="1"/>
    <col min="11519" max="11519" width="67.42578125" style="1" customWidth="1"/>
    <col min="11520" max="11520" width="9.28515625" style="1" hidden="1" customWidth="1"/>
    <col min="11521" max="11521" width="7.7109375" style="1" customWidth="1"/>
    <col min="11522" max="11522" width="7.5703125" style="1" customWidth="1"/>
    <col min="11523" max="11524" width="9.28515625" style="1" hidden="1" customWidth="1"/>
    <col min="11525" max="11525" width="16" style="1" customWidth="1"/>
    <col min="11526" max="11774" width="8.85546875" style="1"/>
    <col min="11775" max="11775" width="67.42578125" style="1" customWidth="1"/>
    <col min="11776" max="11776" width="9.28515625" style="1" hidden="1" customWidth="1"/>
    <col min="11777" max="11777" width="7.7109375" style="1" customWidth="1"/>
    <col min="11778" max="11778" width="7.5703125" style="1" customWidth="1"/>
    <col min="11779" max="11780" width="9.28515625" style="1" hidden="1" customWidth="1"/>
    <col min="11781" max="11781" width="16" style="1" customWidth="1"/>
    <col min="11782" max="12030" width="8.85546875" style="1"/>
    <col min="12031" max="12031" width="67.42578125" style="1" customWidth="1"/>
    <col min="12032" max="12032" width="9.28515625" style="1" hidden="1" customWidth="1"/>
    <col min="12033" max="12033" width="7.7109375" style="1" customWidth="1"/>
    <col min="12034" max="12034" width="7.5703125" style="1" customWidth="1"/>
    <col min="12035" max="12036" width="9.28515625" style="1" hidden="1" customWidth="1"/>
    <col min="12037" max="12037" width="16" style="1" customWidth="1"/>
    <col min="12038" max="12286" width="8.85546875" style="1"/>
    <col min="12287" max="12287" width="67.42578125" style="1" customWidth="1"/>
    <col min="12288" max="12288" width="9.28515625" style="1" hidden="1" customWidth="1"/>
    <col min="12289" max="12289" width="7.7109375" style="1" customWidth="1"/>
    <col min="12290" max="12290" width="7.5703125" style="1" customWidth="1"/>
    <col min="12291" max="12292" width="9.28515625" style="1" hidden="1" customWidth="1"/>
    <col min="12293" max="12293" width="16" style="1" customWidth="1"/>
    <col min="12294" max="12542" width="8.85546875" style="1"/>
    <col min="12543" max="12543" width="67.42578125" style="1" customWidth="1"/>
    <col min="12544" max="12544" width="9.28515625" style="1" hidden="1" customWidth="1"/>
    <col min="12545" max="12545" width="7.7109375" style="1" customWidth="1"/>
    <col min="12546" max="12546" width="7.5703125" style="1" customWidth="1"/>
    <col min="12547" max="12548" width="9.28515625" style="1" hidden="1" customWidth="1"/>
    <col min="12549" max="12549" width="16" style="1" customWidth="1"/>
    <col min="12550" max="12798" width="8.85546875" style="1"/>
    <col min="12799" max="12799" width="67.42578125" style="1" customWidth="1"/>
    <col min="12800" max="12800" width="9.28515625" style="1" hidden="1" customWidth="1"/>
    <col min="12801" max="12801" width="7.7109375" style="1" customWidth="1"/>
    <col min="12802" max="12802" width="7.5703125" style="1" customWidth="1"/>
    <col min="12803" max="12804" width="9.28515625" style="1" hidden="1" customWidth="1"/>
    <col min="12805" max="12805" width="16" style="1" customWidth="1"/>
    <col min="12806" max="13054" width="8.85546875" style="1"/>
    <col min="13055" max="13055" width="67.42578125" style="1" customWidth="1"/>
    <col min="13056" max="13056" width="9.28515625" style="1" hidden="1" customWidth="1"/>
    <col min="13057" max="13057" width="7.7109375" style="1" customWidth="1"/>
    <col min="13058" max="13058" width="7.5703125" style="1" customWidth="1"/>
    <col min="13059" max="13060" width="9.28515625" style="1" hidden="1" customWidth="1"/>
    <col min="13061" max="13061" width="16" style="1" customWidth="1"/>
    <col min="13062" max="13310" width="8.85546875" style="1"/>
    <col min="13311" max="13311" width="67.42578125" style="1" customWidth="1"/>
    <col min="13312" max="13312" width="9.28515625" style="1" hidden="1" customWidth="1"/>
    <col min="13313" max="13313" width="7.7109375" style="1" customWidth="1"/>
    <col min="13314" max="13314" width="7.5703125" style="1" customWidth="1"/>
    <col min="13315" max="13316" width="9.28515625" style="1" hidden="1" customWidth="1"/>
    <col min="13317" max="13317" width="16" style="1" customWidth="1"/>
    <col min="13318" max="13566" width="8.85546875" style="1"/>
    <col min="13567" max="13567" width="67.42578125" style="1" customWidth="1"/>
    <col min="13568" max="13568" width="9.28515625" style="1" hidden="1" customWidth="1"/>
    <col min="13569" max="13569" width="7.7109375" style="1" customWidth="1"/>
    <col min="13570" max="13570" width="7.5703125" style="1" customWidth="1"/>
    <col min="13571" max="13572" width="9.28515625" style="1" hidden="1" customWidth="1"/>
    <col min="13573" max="13573" width="16" style="1" customWidth="1"/>
    <col min="13574" max="13822" width="8.85546875" style="1"/>
    <col min="13823" max="13823" width="67.42578125" style="1" customWidth="1"/>
    <col min="13824" max="13824" width="9.28515625" style="1" hidden="1" customWidth="1"/>
    <col min="13825" max="13825" width="7.7109375" style="1" customWidth="1"/>
    <col min="13826" max="13826" width="7.5703125" style="1" customWidth="1"/>
    <col min="13827" max="13828" width="9.28515625" style="1" hidden="1" customWidth="1"/>
    <col min="13829" max="13829" width="16" style="1" customWidth="1"/>
    <col min="13830" max="14078" width="8.85546875" style="1"/>
    <col min="14079" max="14079" width="67.42578125" style="1" customWidth="1"/>
    <col min="14080" max="14080" width="9.28515625" style="1" hidden="1" customWidth="1"/>
    <col min="14081" max="14081" width="7.7109375" style="1" customWidth="1"/>
    <col min="14082" max="14082" width="7.5703125" style="1" customWidth="1"/>
    <col min="14083" max="14084" width="9.28515625" style="1" hidden="1" customWidth="1"/>
    <col min="14085" max="14085" width="16" style="1" customWidth="1"/>
    <col min="14086" max="14334" width="8.85546875" style="1"/>
    <col min="14335" max="14335" width="67.42578125" style="1" customWidth="1"/>
    <col min="14336" max="14336" width="9.28515625" style="1" hidden="1" customWidth="1"/>
    <col min="14337" max="14337" width="7.7109375" style="1" customWidth="1"/>
    <col min="14338" max="14338" width="7.5703125" style="1" customWidth="1"/>
    <col min="14339" max="14340" width="9.28515625" style="1" hidden="1" customWidth="1"/>
    <col min="14341" max="14341" width="16" style="1" customWidth="1"/>
    <col min="14342" max="14590" width="8.85546875" style="1"/>
    <col min="14591" max="14591" width="67.42578125" style="1" customWidth="1"/>
    <col min="14592" max="14592" width="9.28515625" style="1" hidden="1" customWidth="1"/>
    <col min="14593" max="14593" width="7.7109375" style="1" customWidth="1"/>
    <col min="14594" max="14594" width="7.5703125" style="1" customWidth="1"/>
    <col min="14595" max="14596" width="9.28515625" style="1" hidden="1" customWidth="1"/>
    <col min="14597" max="14597" width="16" style="1" customWidth="1"/>
    <col min="14598" max="14846" width="8.85546875" style="1"/>
    <col min="14847" max="14847" width="67.42578125" style="1" customWidth="1"/>
    <col min="14848" max="14848" width="9.28515625" style="1" hidden="1" customWidth="1"/>
    <col min="14849" max="14849" width="7.7109375" style="1" customWidth="1"/>
    <col min="14850" max="14850" width="7.5703125" style="1" customWidth="1"/>
    <col min="14851" max="14852" width="9.28515625" style="1" hidden="1" customWidth="1"/>
    <col min="14853" max="14853" width="16" style="1" customWidth="1"/>
    <col min="14854" max="15102" width="8.85546875" style="1"/>
    <col min="15103" max="15103" width="67.42578125" style="1" customWidth="1"/>
    <col min="15104" max="15104" width="9.28515625" style="1" hidden="1" customWidth="1"/>
    <col min="15105" max="15105" width="7.7109375" style="1" customWidth="1"/>
    <col min="15106" max="15106" width="7.5703125" style="1" customWidth="1"/>
    <col min="15107" max="15108" width="9.28515625" style="1" hidden="1" customWidth="1"/>
    <col min="15109" max="15109" width="16" style="1" customWidth="1"/>
    <col min="15110" max="15358" width="8.85546875" style="1"/>
    <col min="15359" max="15359" width="67.42578125" style="1" customWidth="1"/>
    <col min="15360" max="15360" width="9.28515625" style="1" hidden="1" customWidth="1"/>
    <col min="15361" max="15361" width="7.7109375" style="1" customWidth="1"/>
    <col min="15362" max="15362" width="7.5703125" style="1" customWidth="1"/>
    <col min="15363" max="15364" width="9.28515625" style="1" hidden="1" customWidth="1"/>
    <col min="15365" max="15365" width="16" style="1" customWidth="1"/>
    <col min="15366" max="15614" width="8.85546875" style="1"/>
    <col min="15615" max="15615" width="67.42578125" style="1" customWidth="1"/>
    <col min="15616" max="15616" width="9.28515625" style="1" hidden="1" customWidth="1"/>
    <col min="15617" max="15617" width="7.7109375" style="1" customWidth="1"/>
    <col min="15618" max="15618" width="7.5703125" style="1" customWidth="1"/>
    <col min="15619" max="15620" width="9.28515625" style="1" hidden="1" customWidth="1"/>
    <col min="15621" max="15621" width="16" style="1" customWidth="1"/>
    <col min="15622" max="15870" width="8.85546875" style="1"/>
    <col min="15871" max="15871" width="67.42578125" style="1" customWidth="1"/>
    <col min="15872" max="15872" width="9.28515625" style="1" hidden="1" customWidth="1"/>
    <col min="15873" max="15873" width="7.7109375" style="1" customWidth="1"/>
    <col min="15874" max="15874" width="7.5703125" style="1" customWidth="1"/>
    <col min="15875" max="15876" width="9.28515625" style="1" hidden="1" customWidth="1"/>
    <col min="15877" max="15877" width="16" style="1" customWidth="1"/>
    <col min="15878" max="16126" width="8.85546875" style="1"/>
    <col min="16127" max="16127" width="67.42578125" style="1" customWidth="1"/>
    <col min="16128" max="16128" width="9.28515625" style="1" hidden="1" customWidth="1"/>
    <col min="16129" max="16129" width="7.7109375" style="1" customWidth="1"/>
    <col min="16130" max="16130" width="7.5703125" style="1" customWidth="1"/>
    <col min="16131" max="16132" width="9.28515625" style="1" hidden="1" customWidth="1"/>
    <col min="16133" max="16133" width="16" style="1" customWidth="1"/>
    <col min="16134" max="16384" width="8.85546875" style="1"/>
  </cols>
  <sheetData>
    <row r="1" spans="1:9" ht="26.25" hidden="1" customHeight="1" x14ac:dyDescent="0.25"/>
    <row r="2" spans="1:9" ht="17.100000000000001" customHeight="1" x14ac:dyDescent="0.25">
      <c r="G2" s="21" t="s">
        <v>81</v>
      </c>
    </row>
    <row r="3" spans="1:9" ht="15" customHeight="1" x14ac:dyDescent="0.25">
      <c r="G3" s="21" t="s">
        <v>78</v>
      </c>
    </row>
    <row r="4" spans="1:9" ht="15" customHeight="1" x14ac:dyDescent="0.25">
      <c r="G4" s="21" t="s">
        <v>79</v>
      </c>
    </row>
    <row r="5" spans="1:9" ht="15" customHeight="1" x14ac:dyDescent="0.25">
      <c r="G5" s="21" t="s">
        <v>80</v>
      </c>
    </row>
    <row r="6" spans="1:9" ht="14.65" customHeight="1" x14ac:dyDescent="0.25">
      <c r="G6" s="21" t="s">
        <v>82</v>
      </c>
    </row>
    <row r="7" spans="1:9" ht="59.25" customHeight="1" x14ac:dyDescent="0.2">
      <c r="A7" s="28" t="s">
        <v>0</v>
      </c>
      <c r="B7" s="28"/>
      <c r="C7" s="28"/>
      <c r="D7" s="28"/>
      <c r="E7" s="28"/>
      <c r="F7" s="28"/>
      <c r="G7" s="28"/>
      <c r="H7" s="28"/>
      <c r="I7" s="28"/>
    </row>
    <row r="8" spans="1:9" ht="21" customHeight="1" x14ac:dyDescent="0.2">
      <c r="A8" s="25" t="s">
        <v>1</v>
      </c>
      <c r="B8" s="24"/>
      <c r="C8" s="25" t="s">
        <v>2</v>
      </c>
      <c r="D8" s="25" t="s">
        <v>3</v>
      </c>
      <c r="E8" s="24"/>
      <c r="F8" s="24"/>
      <c r="G8" s="27" t="s">
        <v>4</v>
      </c>
      <c r="H8" s="27"/>
      <c r="I8" s="27"/>
    </row>
    <row r="9" spans="1:9" ht="25.15" customHeight="1" x14ac:dyDescent="0.2">
      <c r="A9" s="26"/>
      <c r="B9" s="24" t="s">
        <v>5</v>
      </c>
      <c r="C9" s="26"/>
      <c r="D9" s="26"/>
      <c r="E9" s="24" t="s">
        <v>6</v>
      </c>
      <c r="F9" s="24" t="s">
        <v>7</v>
      </c>
      <c r="G9" s="24" t="s">
        <v>8</v>
      </c>
      <c r="H9" s="24" t="s">
        <v>9</v>
      </c>
      <c r="I9" s="24" t="s">
        <v>10</v>
      </c>
    </row>
    <row r="10" spans="1:9" ht="15.6" x14ac:dyDescent="0.3">
      <c r="A10" s="2">
        <v>1</v>
      </c>
      <c r="B10" s="2"/>
      <c r="C10" s="3">
        <v>2</v>
      </c>
      <c r="D10" s="3">
        <v>3</v>
      </c>
      <c r="E10" s="3"/>
      <c r="F10" s="3"/>
      <c r="G10" s="23">
        <v>4</v>
      </c>
      <c r="H10" s="4"/>
      <c r="I10" s="4"/>
    </row>
    <row r="11" spans="1:9" ht="21.75" customHeight="1" x14ac:dyDescent="0.25">
      <c r="A11" s="5" t="s">
        <v>11</v>
      </c>
      <c r="B11" s="6"/>
      <c r="C11" s="7" t="s">
        <v>12</v>
      </c>
      <c r="D11" s="7" t="s">
        <v>13</v>
      </c>
      <c r="E11" s="7" t="s">
        <v>14</v>
      </c>
      <c r="F11" s="7" t="s">
        <v>15</v>
      </c>
      <c r="G11" s="8">
        <f>SUM(G12:G19)</f>
        <v>199182625.37</v>
      </c>
      <c r="H11" s="8">
        <f t="shared" ref="H11:I11" si="0">SUM(H12:H19)</f>
        <v>184256134.05000001</v>
      </c>
      <c r="I11" s="8">
        <f t="shared" si="0"/>
        <v>184147935.11000001</v>
      </c>
    </row>
    <row r="12" spans="1:9" ht="37.5" customHeight="1" x14ac:dyDescent="0.25">
      <c r="A12" s="9" t="s">
        <v>16</v>
      </c>
      <c r="B12" s="10"/>
      <c r="C12" s="11" t="s">
        <v>12</v>
      </c>
      <c r="D12" s="11" t="s">
        <v>17</v>
      </c>
      <c r="E12" s="11" t="s">
        <v>14</v>
      </c>
      <c r="F12" s="11" t="s">
        <v>15</v>
      </c>
      <c r="G12" s="12">
        <f>3145200+31450</f>
        <v>3176650</v>
      </c>
      <c r="H12" s="12">
        <v>3145200</v>
      </c>
      <c r="I12" s="12">
        <v>3145200</v>
      </c>
    </row>
    <row r="13" spans="1:9" ht="38.450000000000003" customHeight="1" x14ac:dyDescent="0.25">
      <c r="A13" s="9" t="s">
        <v>18</v>
      </c>
      <c r="B13" s="10"/>
      <c r="C13" s="11" t="s">
        <v>12</v>
      </c>
      <c r="D13" s="11" t="s">
        <v>19</v>
      </c>
      <c r="E13" s="11" t="s">
        <v>14</v>
      </c>
      <c r="F13" s="11" t="s">
        <v>15</v>
      </c>
      <c r="G13" s="12">
        <f>7502990+56990</f>
        <v>7559980</v>
      </c>
      <c r="H13" s="12">
        <v>7502990</v>
      </c>
      <c r="I13" s="12">
        <v>7502990</v>
      </c>
    </row>
    <row r="14" spans="1:9" ht="50.45" customHeight="1" x14ac:dyDescent="0.25">
      <c r="A14" s="9" t="s">
        <v>20</v>
      </c>
      <c r="B14" s="10"/>
      <c r="C14" s="11" t="s">
        <v>12</v>
      </c>
      <c r="D14" s="11" t="s">
        <v>21</v>
      </c>
      <c r="E14" s="11" t="s">
        <v>14</v>
      </c>
      <c r="F14" s="11" t="s">
        <v>15</v>
      </c>
      <c r="G14" s="12">
        <f>50542961.32+1626450+333400</f>
        <v>52502811.32</v>
      </c>
      <c r="H14" s="12">
        <v>50641425.770000003</v>
      </c>
      <c r="I14" s="12">
        <v>50743838.560000002</v>
      </c>
    </row>
    <row r="15" spans="1:9" ht="21" customHeight="1" x14ac:dyDescent="0.25">
      <c r="A15" s="9" t="s">
        <v>22</v>
      </c>
      <c r="B15" s="10"/>
      <c r="C15" s="11" t="s">
        <v>12</v>
      </c>
      <c r="D15" s="11" t="s">
        <v>23</v>
      </c>
      <c r="E15" s="11" t="s">
        <v>24</v>
      </c>
      <c r="F15" s="11" t="s">
        <v>15</v>
      </c>
      <c r="G15" s="12">
        <v>18465.05</v>
      </c>
      <c r="H15" s="12">
        <v>213836.69</v>
      </c>
      <c r="I15" s="12">
        <v>18285.11</v>
      </c>
    </row>
    <row r="16" spans="1:9" ht="35.25" customHeight="1" x14ac:dyDescent="0.25">
      <c r="A16" s="9" t="s">
        <v>25</v>
      </c>
      <c r="B16" s="10"/>
      <c r="C16" s="11" t="s">
        <v>12</v>
      </c>
      <c r="D16" s="11" t="s">
        <v>26</v>
      </c>
      <c r="E16" s="11" t="s">
        <v>14</v>
      </c>
      <c r="F16" s="11" t="s">
        <v>15</v>
      </c>
      <c r="G16" s="12">
        <f>27396199.7+1499656.02</f>
        <v>28895855.719999999</v>
      </c>
      <c r="H16" s="12">
        <v>27396199.699999999</v>
      </c>
      <c r="I16" s="12">
        <v>27396199.699999999</v>
      </c>
    </row>
    <row r="17" spans="1:9" ht="21.6" customHeight="1" x14ac:dyDescent="0.25">
      <c r="A17" s="13" t="s">
        <v>27</v>
      </c>
      <c r="B17" s="10"/>
      <c r="C17" s="11" t="s">
        <v>12</v>
      </c>
      <c r="D17" s="11" t="s">
        <v>28</v>
      </c>
      <c r="E17" s="11"/>
      <c r="F17" s="11"/>
      <c r="G17" s="12">
        <v>236500</v>
      </c>
      <c r="H17" s="12">
        <v>236500</v>
      </c>
      <c r="I17" s="12">
        <v>236500</v>
      </c>
    </row>
    <row r="18" spans="1:9" ht="18.75" customHeight="1" x14ac:dyDescent="0.25">
      <c r="A18" s="14" t="s">
        <v>29</v>
      </c>
      <c r="B18" s="10"/>
      <c r="C18" s="11" t="s">
        <v>12</v>
      </c>
      <c r="D18" s="11" t="s">
        <v>30</v>
      </c>
      <c r="E18" s="11" t="s">
        <v>14</v>
      </c>
      <c r="F18" s="11" t="s">
        <v>15</v>
      </c>
      <c r="G18" s="12">
        <v>3000000</v>
      </c>
      <c r="H18" s="12">
        <v>1500000</v>
      </c>
      <c r="I18" s="12">
        <v>1500000</v>
      </c>
    </row>
    <row r="19" spans="1:9" ht="18.75" customHeight="1" x14ac:dyDescent="0.25">
      <c r="A19" s="9" t="s">
        <v>31</v>
      </c>
      <c r="B19" s="10"/>
      <c r="C19" s="11" t="s">
        <v>12</v>
      </c>
      <c r="D19" s="11" t="s">
        <v>32</v>
      </c>
      <c r="E19" s="11" t="s">
        <v>14</v>
      </c>
      <c r="F19" s="11" t="s">
        <v>15</v>
      </c>
      <c r="G19" s="12">
        <f>93609773.3+569221.42+3094259.45-0.01+90072+6429037.12</f>
        <v>103792363.28</v>
      </c>
      <c r="H19" s="12">
        <f>93620773.3-791.41</f>
        <v>93619981.890000001</v>
      </c>
      <c r="I19" s="12">
        <f>93631773.3-26851.56</f>
        <v>93604921.739999995</v>
      </c>
    </row>
    <row r="20" spans="1:9" ht="23.25" customHeight="1" x14ac:dyDescent="0.25">
      <c r="A20" s="5" t="s">
        <v>33</v>
      </c>
      <c r="B20" s="6"/>
      <c r="C20" s="7" t="s">
        <v>17</v>
      </c>
      <c r="D20" s="7" t="s">
        <v>13</v>
      </c>
      <c r="E20" s="7" t="s">
        <v>14</v>
      </c>
      <c r="F20" s="7" t="s">
        <v>15</v>
      </c>
      <c r="G20" s="8">
        <f>G21</f>
        <v>6648742.0999999996</v>
      </c>
      <c r="H20" s="8">
        <f t="shared" ref="H20:I20" si="1">H21</f>
        <v>7257220.1999999993</v>
      </c>
      <c r="I20" s="8">
        <f t="shared" si="1"/>
        <v>7469991.0999999996</v>
      </c>
    </row>
    <row r="21" spans="1:9" ht="25.5" customHeight="1" x14ac:dyDescent="0.25">
      <c r="A21" s="9" t="s">
        <v>34</v>
      </c>
      <c r="B21" s="10"/>
      <c r="C21" s="11" t="s">
        <v>17</v>
      </c>
      <c r="D21" s="11" t="s">
        <v>19</v>
      </c>
      <c r="E21" s="11" t="s">
        <v>14</v>
      </c>
      <c r="F21" s="11" t="s">
        <v>15</v>
      </c>
      <c r="G21" s="12">
        <f>6500192.1+148550</f>
        <v>6648742.0999999996</v>
      </c>
      <c r="H21" s="12">
        <f>7147200.1+110020.1</f>
        <v>7257220.1999999993</v>
      </c>
      <c r="I21" s="12">
        <f>7414895+55096.1</f>
        <v>7469991.0999999996</v>
      </c>
    </row>
    <row r="22" spans="1:9" ht="24.75" customHeight="1" x14ac:dyDescent="0.25">
      <c r="A22" s="5" t="s">
        <v>35</v>
      </c>
      <c r="B22" s="6"/>
      <c r="C22" s="7" t="s">
        <v>19</v>
      </c>
      <c r="D22" s="7" t="s">
        <v>13</v>
      </c>
      <c r="E22" s="7" t="s">
        <v>14</v>
      </c>
      <c r="F22" s="7" t="s">
        <v>15</v>
      </c>
      <c r="G22" s="8">
        <f>G23</f>
        <v>2727241.11</v>
      </c>
      <c r="H22" s="8">
        <f t="shared" ref="H22:I22" si="2">H23</f>
        <v>2097592</v>
      </c>
      <c r="I22" s="8">
        <f t="shared" si="2"/>
        <v>2097592</v>
      </c>
    </row>
    <row r="23" spans="1:9" ht="36.75" customHeight="1" x14ac:dyDescent="0.25">
      <c r="A23" s="9" t="s">
        <v>36</v>
      </c>
      <c r="B23" s="10"/>
      <c r="C23" s="11" t="s">
        <v>19</v>
      </c>
      <c r="D23" s="11" t="s">
        <v>37</v>
      </c>
      <c r="E23" s="11" t="s">
        <v>14</v>
      </c>
      <c r="F23" s="11" t="s">
        <v>15</v>
      </c>
      <c r="G23" s="12">
        <f>2097592+297800+331849.11</f>
        <v>2727241.11</v>
      </c>
      <c r="H23" s="12">
        <v>2097592</v>
      </c>
      <c r="I23" s="12">
        <v>2097592</v>
      </c>
    </row>
    <row r="24" spans="1:9" ht="23.25" customHeight="1" x14ac:dyDescent="0.25">
      <c r="A24" s="5" t="s">
        <v>38</v>
      </c>
      <c r="B24" s="6"/>
      <c r="C24" s="7" t="s">
        <v>21</v>
      </c>
      <c r="D24" s="7" t="s">
        <v>13</v>
      </c>
      <c r="E24" s="7" t="s">
        <v>14</v>
      </c>
      <c r="F24" s="7" t="s">
        <v>15</v>
      </c>
      <c r="G24" s="8">
        <f>SUM(G25:G28)</f>
        <v>335201724.82000005</v>
      </c>
      <c r="H24" s="8">
        <f t="shared" ref="H24:I24" si="3">SUM(H25:H28)</f>
        <v>177003295.57999998</v>
      </c>
      <c r="I24" s="8">
        <f t="shared" si="3"/>
        <v>193011983.57999998</v>
      </c>
    </row>
    <row r="25" spans="1:9" ht="23.25" customHeight="1" x14ac:dyDescent="0.25">
      <c r="A25" s="9" t="s">
        <v>39</v>
      </c>
      <c r="B25" s="10"/>
      <c r="C25" s="11" t="s">
        <v>21</v>
      </c>
      <c r="D25" s="11" t="s">
        <v>23</v>
      </c>
      <c r="E25" s="11" t="s">
        <v>14</v>
      </c>
      <c r="F25" s="11" t="s">
        <v>15</v>
      </c>
      <c r="G25" s="12">
        <f>9747180+91840+99855.13</f>
        <v>9938875.1300000008</v>
      </c>
      <c r="H25" s="12">
        <v>9747180</v>
      </c>
      <c r="I25" s="12">
        <v>9747180</v>
      </c>
    </row>
    <row r="26" spans="1:9" ht="23.25" customHeight="1" x14ac:dyDescent="0.25">
      <c r="A26" s="9" t="s">
        <v>40</v>
      </c>
      <c r="B26" s="10"/>
      <c r="C26" s="11" t="s">
        <v>21</v>
      </c>
      <c r="D26" s="11" t="s">
        <v>41</v>
      </c>
      <c r="E26" s="11" t="s">
        <v>14</v>
      </c>
      <c r="F26" s="11" t="s">
        <v>15</v>
      </c>
      <c r="G26" s="12">
        <f>73628753.58+3466019.99+6569765+441260+92030</f>
        <v>84197828.569999993</v>
      </c>
      <c r="H26" s="12">
        <v>73628753.579999998</v>
      </c>
      <c r="I26" s="12">
        <v>73628753.579999998</v>
      </c>
    </row>
    <row r="27" spans="1:9" ht="23.25" customHeight="1" x14ac:dyDescent="0.25">
      <c r="A27" s="9" t="s">
        <v>42</v>
      </c>
      <c r="B27" s="10"/>
      <c r="C27" s="11" t="s">
        <v>21</v>
      </c>
      <c r="D27" s="11" t="s">
        <v>43</v>
      </c>
      <c r="E27" s="11" t="s">
        <v>14</v>
      </c>
      <c r="F27" s="11" t="s">
        <v>15</v>
      </c>
      <c r="G27" s="12">
        <f>196994336+1666764.33+11379629+19201099.8</f>
        <v>229241829.13000003</v>
      </c>
      <c r="H27" s="12">
        <v>83889468</v>
      </c>
      <c r="I27" s="12">
        <v>99898156</v>
      </c>
    </row>
    <row r="28" spans="1:9" ht="23.25" customHeight="1" x14ac:dyDescent="0.25">
      <c r="A28" s="9" t="s">
        <v>44</v>
      </c>
      <c r="B28" s="10"/>
      <c r="C28" s="11" t="s">
        <v>21</v>
      </c>
      <c r="D28" s="11" t="s">
        <v>45</v>
      </c>
      <c r="E28" s="11" t="s">
        <v>14</v>
      </c>
      <c r="F28" s="11" t="s">
        <v>15</v>
      </c>
      <c r="G28" s="12">
        <f>9737894+90550+56733+1938014.99</f>
        <v>11823191.99</v>
      </c>
      <c r="H28" s="12">
        <v>9737894</v>
      </c>
      <c r="I28" s="12">
        <v>9737894</v>
      </c>
    </row>
    <row r="29" spans="1:9" ht="18.75" customHeight="1" x14ac:dyDescent="0.25">
      <c r="A29" s="5" t="s">
        <v>46</v>
      </c>
      <c r="B29" s="7"/>
      <c r="C29" s="7" t="s">
        <v>23</v>
      </c>
      <c r="D29" s="7" t="s">
        <v>13</v>
      </c>
      <c r="E29" s="7" t="s">
        <v>14</v>
      </c>
      <c r="F29" s="7" t="s">
        <v>15</v>
      </c>
      <c r="G29" s="8">
        <f>SUM(G30:G32)</f>
        <v>87040826.590000004</v>
      </c>
      <c r="H29" s="8">
        <f t="shared" ref="H29:I29" si="4">SUM(H30:H32)</f>
        <v>15496710</v>
      </c>
      <c r="I29" s="8">
        <f t="shared" si="4"/>
        <v>15496710</v>
      </c>
    </row>
    <row r="30" spans="1:9" ht="26.25" customHeight="1" x14ac:dyDescent="0.25">
      <c r="A30" s="9" t="s">
        <v>47</v>
      </c>
      <c r="B30" s="11"/>
      <c r="C30" s="11" t="s">
        <v>23</v>
      </c>
      <c r="D30" s="11" t="s">
        <v>12</v>
      </c>
      <c r="E30" s="11" t="s">
        <v>14</v>
      </c>
      <c r="F30" s="11" t="s">
        <v>15</v>
      </c>
      <c r="G30" s="12">
        <f>10200710+640772.37</f>
        <v>10841482.369999999</v>
      </c>
      <c r="H30" s="12">
        <v>13200710</v>
      </c>
      <c r="I30" s="12">
        <v>13200710</v>
      </c>
    </row>
    <row r="31" spans="1:9" ht="23.25" customHeight="1" x14ac:dyDescent="0.25">
      <c r="A31" s="9" t="s">
        <v>48</v>
      </c>
      <c r="B31" s="11"/>
      <c r="C31" s="11" t="s">
        <v>23</v>
      </c>
      <c r="D31" s="11" t="s">
        <v>17</v>
      </c>
      <c r="E31" s="11" t="s">
        <v>14</v>
      </c>
      <c r="F31" s="11" t="s">
        <v>15</v>
      </c>
      <c r="G31" s="12">
        <f>75000+1608518.03+7987267.38+62657375.41</f>
        <v>72328160.819999993</v>
      </c>
      <c r="H31" s="12">
        <v>75000</v>
      </c>
      <c r="I31" s="12">
        <v>75000</v>
      </c>
    </row>
    <row r="32" spans="1:9" ht="23.25" customHeight="1" x14ac:dyDescent="0.25">
      <c r="A32" s="9" t="s">
        <v>49</v>
      </c>
      <c r="B32" s="11"/>
      <c r="C32" s="11" t="s">
        <v>23</v>
      </c>
      <c r="D32" s="11" t="s">
        <v>19</v>
      </c>
      <c r="E32" s="11" t="s">
        <v>14</v>
      </c>
      <c r="F32" s="11" t="s">
        <v>15</v>
      </c>
      <c r="G32" s="12">
        <f>2221000+1470000+180183.4</f>
        <v>3871183.4</v>
      </c>
      <c r="H32" s="12">
        <v>2221000</v>
      </c>
      <c r="I32" s="12">
        <v>2221000</v>
      </c>
    </row>
    <row r="33" spans="1:9" ht="23.25" customHeight="1" x14ac:dyDescent="0.25">
      <c r="A33" s="5" t="s">
        <v>50</v>
      </c>
      <c r="B33" s="7"/>
      <c r="C33" s="7" t="s">
        <v>26</v>
      </c>
      <c r="D33" s="7" t="s">
        <v>13</v>
      </c>
      <c r="E33" s="7" t="s">
        <v>14</v>
      </c>
      <c r="F33" s="7" t="s">
        <v>15</v>
      </c>
      <c r="G33" s="8">
        <f>SUM(G34)</f>
        <v>9341857.6699999999</v>
      </c>
      <c r="H33" s="8">
        <f t="shared" ref="H33:I33" si="5">SUM(H34)</f>
        <v>5771322</v>
      </c>
      <c r="I33" s="8">
        <f t="shared" si="5"/>
        <v>5771322</v>
      </c>
    </row>
    <row r="34" spans="1:9" ht="30.75" customHeight="1" x14ac:dyDescent="0.25">
      <c r="A34" s="9" t="s">
        <v>51</v>
      </c>
      <c r="B34" s="11"/>
      <c r="C34" s="11" t="s">
        <v>26</v>
      </c>
      <c r="D34" s="11" t="s">
        <v>23</v>
      </c>
      <c r="E34" s="11" t="s">
        <v>14</v>
      </c>
      <c r="F34" s="11" t="s">
        <v>15</v>
      </c>
      <c r="G34" s="12">
        <f>10000000-658142.33</f>
        <v>9341857.6699999999</v>
      </c>
      <c r="H34" s="12">
        <v>5771322</v>
      </c>
      <c r="I34" s="12">
        <v>5771322</v>
      </c>
    </row>
    <row r="35" spans="1:9" ht="21.75" customHeight="1" x14ac:dyDescent="0.25">
      <c r="A35" s="5" t="s">
        <v>52</v>
      </c>
      <c r="B35" s="7"/>
      <c r="C35" s="7" t="s">
        <v>28</v>
      </c>
      <c r="D35" s="7" t="s">
        <v>13</v>
      </c>
      <c r="E35" s="7" t="s">
        <v>14</v>
      </c>
      <c r="F35" s="7" t="s">
        <v>15</v>
      </c>
      <c r="G35" s="8">
        <f>SUM(G36:G40)</f>
        <v>1911083435.5399997</v>
      </c>
      <c r="H35" s="8">
        <f t="shared" ref="H35:I35" si="6">SUM(H36:H40)</f>
        <v>1804090061.51</v>
      </c>
      <c r="I35" s="8">
        <f t="shared" si="6"/>
        <v>1838521653.23</v>
      </c>
    </row>
    <row r="36" spans="1:9" ht="22.5" customHeight="1" x14ac:dyDescent="0.25">
      <c r="A36" s="9" t="s">
        <v>53</v>
      </c>
      <c r="B36" s="11"/>
      <c r="C36" s="11" t="s">
        <v>28</v>
      </c>
      <c r="D36" s="11" t="s">
        <v>12</v>
      </c>
      <c r="E36" s="11" t="s">
        <v>14</v>
      </c>
      <c r="F36" s="11" t="s">
        <v>15</v>
      </c>
      <c r="G36" s="12">
        <f>687496757.93+4733306.87+183096</f>
        <v>692413160.79999995</v>
      </c>
      <c r="H36" s="12">
        <v>673035997.46000004</v>
      </c>
      <c r="I36" s="12">
        <v>686946506.46000004</v>
      </c>
    </row>
    <row r="37" spans="1:9" ht="24" customHeight="1" x14ac:dyDescent="0.25">
      <c r="A37" s="9" t="s">
        <v>54</v>
      </c>
      <c r="B37" s="11"/>
      <c r="C37" s="11" t="s">
        <v>28</v>
      </c>
      <c r="D37" s="11" t="s">
        <v>17</v>
      </c>
      <c r="E37" s="11" t="s">
        <v>14</v>
      </c>
      <c r="F37" s="11" t="s">
        <v>15</v>
      </c>
      <c r="G37" s="12">
        <f>987821890.98+5563024.18+5410904.49+1200000+84175515.99</f>
        <v>1084171335.6399999</v>
      </c>
      <c r="H37" s="12">
        <f>991301386.95+5759350.13</f>
        <v>997060737.08000004</v>
      </c>
      <c r="I37" s="12">
        <f>1011388535.79+5706228.53</f>
        <v>1017094764.3199999</v>
      </c>
    </row>
    <row r="38" spans="1:9" ht="24" customHeight="1" x14ac:dyDescent="0.25">
      <c r="A38" s="9" t="s">
        <v>55</v>
      </c>
      <c r="B38" s="11"/>
      <c r="C38" s="11" t="s">
        <v>28</v>
      </c>
      <c r="D38" s="11" t="s">
        <v>19</v>
      </c>
      <c r="E38" s="11" t="s">
        <v>14</v>
      </c>
      <c r="F38" s="11" t="s">
        <v>15</v>
      </c>
      <c r="G38" s="12">
        <v>112531825.31</v>
      </c>
      <c r="H38" s="12">
        <v>113038785.31</v>
      </c>
      <c r="I38" s="12">
        <v>113391825.31</v>
      </c>
    </row>
    <row r="39" spans="1:9" ht="23.25" customHeight="1" x14ac:dyDescent="0.25">
      <c r="A39" s="9" t="s">
        <v>56</v>
      </c>
      <c r="B39" s="11"/>
      <c r="C39" s="11" t="s">
        <v>28</v>
      </c>
      <c r="D39" s="11" t="s">
        <v>28</v>
      </c>
      <c r="E39" s="11" t="s">
        <v>14</v>
      </c>
      <c r="F39" s="11" t="s">
        <v>15</v>
      </c>
      <c r="G39" s="12">
        <f>3105126+450000+90000</f>
        <v>3645126</v>
      </c>
      <c r="H39" s="12">
        <v>3105126</v>
      </c>
      <c r="I39" s="12">
        <v>3105126</v>
      </c>
    </row>
    <row r="40" spans="1:9" ht="23.25" customHeight="1" x14ac:dyDescent="0.25">
      <c r="A40" s="9" t="s">
        <v>57</v>
      </c>
      <c r="B40" s="11"/>
      <c r="C40" s="11" t="s">
        <v>28</v>
      </c>
      <c r="D40" s="11" t="s">
        <v>43</v>
      </c>
      <c r="E40" s="11" t="s">
        <v>14</v>
      </c>
      <c r="F40" s="11" t="s">
        <v>15</v>
      </c>
      <c r="G40" s="12">
        <f>17531147.27+131070+659770.52</f>
        <v>18321987.789999999</v>
      </c>
      <c r="H40" s="12">
        <v>17849415.66</v>
      </c>
      <c r="I40" s="12">
        <v>17983431.140000001</v>
      </c>
    </row>
    <row r="41" spans="1:9" ht="21" customHeight="1" x14ac:dyDescent="0.25">
      <c r="A41" s="5" t="s">
        <v>58</v>
      </c>
      <c r="B41" s="7"/>
      <c r="C41" s="7" t="s">
        <v>41</v>
      </c>
      <c r="D41" s="7" t="s">
        <v>13</v>
      </c>
      <c r="E41" s="7" t="s">
        <v>14</v>
      </c>
      <c r="F41" s="7" t="s">
        <v>15</v>
      </c>
      <c r="G41" s="8">
        <f>SUM(G42:G43)</f>
        <v>188783332.44</v>
      </c>
      <c r="H41" s="8">
        <f t="shared" ref="H41:I41" si="7">SUM(H42:H43)</f>
        <v>185871787.38999999</v>
      </c>
      <c r="I41" s="8">
        <f t="shared" si="7"/>
        <v>185877635.40000001</v>
      </c>
    </row>
    <row r="42" spans="1:9" ht="20.25" customHeight="1" x14ac:dyDescent="0.25">
      <c r="A42" s="9" t="s">
        <v>59</v>
      </c>
      <c r="B42" s="11"/>
      <c r="C42" s="11" t="s">
        <v>41</v>
      </c>
      <c r="D42" s="11" t="s">
        <v>12</v>
      </c>
      <c r="E42" s="11" t="s">
        <v>14</v>
      </c>
      <c r="F42" s="11" t="s">
        <v>15</v>
      </c>
      <c r="G42" s="12">
        <f>178848161.72+17177.15+2838383.57</f>
        <v>181703722.44</v>
      </c>
      <c r="H42" s="12">
        <f>178839095.75+16891.64</f>
        <v>178855987.38999999</v>
      </c>
      <c r="I42" s="12">
        <f>178462350.56+399484.84</f>
        <v>178861835.40000001</v>
      </c>
    </row>
    <row r="43" spans="1:9" ht="21" customHeight="1" x14ac:dyDescent="0.25">
      <c r="A43" s="9" t="s">
        <v>60</v>
      </c>
      <c r="B43" s="11"/>
      <c r="C43" s="11" t="s">
        <v>41</v>
      </c>
      <c r="D43" s="11" t="s">
        <v>21</v>
      </c>
      <c r="E43" s="11" t="s">
        <v>14</v>
      </c>
      <c r="F43" s="11" t="s">
        <v>15</v>
      </c>
      <c r="G43" s="12">
        <f>7015800+63810</f>
        <v>7079610</v>
      </c>
      <c r="H43" s="12">
        <v>7015800</v>
      </c>
      <c r="I43" s="12">
        <v>7015800</v>
      </c>
    </row>
    <row r="44" spans="1:9" ht="21" customHeight="1" x14ac:dyDescent="0.25">
      <c r="A44" s="5" t="s">
        <v>61</v>
      </c>
      <c r="B44" s="7"/>
      <c r="C44" s="7" t="s">
        <v>62</v>
      </c>
      <c r="D44" s="7" t="s">
        <v>63</v>
      </c>
      <c r="E44" s="7" t="s">
        <v>14</v>
      </c>
      <c r="F44" s="7" t="s">
        <v>15</v>
      </c>
      <c r="G44" s="8">
        <f>SUM(G45:G48)</f>
        <v>100844297.87</v>
      </c>
      <c r="H44" s="8">
        <f t="shared" ref="H44:I44" si="8">SUM(H45:H48)</f>
        <v>94773404.150000006</v>
      </c>
      <c r="I44" s="8">
        <f t="shared" si="8"/>
        <v>92337699.809999987</v>
      </c>
    </row>
    <row r="45" spans="1:9" ht="22.5" customHeight="1" x14ac:dyDescent="0.25">
      <c r="A45" s="9" t="s">
        <v>64</v>
      </c>
      <c r="B45" s="11"/>
      <c r="C45" s="11" t="s">
        <v>37</v>
      </c>
      <c r="D45" s="11" t="s">
        <v>12</v>
      </c>
      <c r="E45" s="11" t="s">
        <v>14</v>
      </c>
      <c r="F45" s="11" t="s">
        <v>15</v>
      </c>
      <c r="G45" s="12">
        <f>3023180.16+30232</f>
        <v>3053412.16</v>
      </c>
      <c r="H45" s="12">
        <v>3023180.16</v>
      </c>
      <c r="I45" s="12">
        <v>3023180.16</v>
      </c>
    </row>
    <row r="46" spans="1:9" ht="22.5" customHeight="1" x14ac:dyDescent="0.25">
      <c r="A46" s="9" t="s">
        <v>65</v>
      </c>
      <c r="B46" s="11"/>
      <c r="C46" s="11" t="s">
        <v>37</v>
      </c>
      <c r="D46" s="11" t="s">
        <v>19</v>
      </c>
      <c r="E46" s="11" t="s">
        <v>14</v>
      </c>
      <c r="F46" s="11" t="s">
        <v>15</v>
      </c>
      <c r="G46" s="12">
        <f>430000+3859016.78</f>
        <v>4289016.7799999993</v>
      </c>
      <c r="H46" s="12">
        <v>430000</v>
      </c>
      <c r="I46" s="12">
        <v>430000</v>
      </c>
    </row>
    <row r="47" spans="1:9" ht="22.5" customHeight="1" x14ac:dyDescent="0.25">
      <c r="A47" s="9" t="s">
        <v>66</v>
      </c>
      <c r="B47" s="11"/>
      <c r="C47" s="11" t="s">
        <v>37</v>
      </c>
      <c r="D47" s="11" t="s">
        <v>21</v>
      </c>
      <c r="E47" s="11" t="s">
        <v>14</v>
      </c>
      <c r="F47" s="11" t="s">
        <v>15</v>
      </c>
      <c r="G47" s="12">
        <f>76134477.98-1043464.2+3183911.67</f>
        <v>78274925.450000003</v>
      </c>
      <c r="H47" s="12">
        <f>77213697.05-422774.32</f>
        <v>76790922.730000004</v>
      </c>
      <c r="I47" s="12">
        <f>75063592.63-1186300.54</f>
        <v>73877292.089999989</v>
      </c>
    </row>
    <row r="48" spans="1:9" ht="21" customHeight="1" x14ac:dyDescent="0.25">
      <c r="A48" s="9" t="s">
        <v>67</v>
      </c>
      <c r="B48" s="11"/>
      <c r="C48" s="11" t="s">
        <v>37</v>
      </c>
      <c r="D48" s="11" t="s">
        <v>26</v>
      </c>
      <c r="E48" s="11" t="s">
        <v>14</v>
      </c>
      <c r="F48" s="11" t="s">
        <v>15</v>
      </c>
      <c r="G48" s="12">
        <f>14066943.48+1160000</f>
        <v>15226943.48</v>
      </c>
      <c r="H48" s="12">
        <v>14529301.26</v>
      </c>
      <c r="I48" s="12">
        <v>15007227.560000001</v>
      </c>
    </row>
    <row r="49" spans="1:9" ht="18" customHeight="1" x14ac:dyDescent="0.25">
      <c r="A49" s="5" t="s">
        <v>68</v>
      </c>
      <c r="B49" s="7"/>
      <c r="C49" s="7" t="s">
        <v>30</v>
      </c>
      <c r="D49" s="7" t="s">
        <v>13</v>
      </c>
      <c r="E49" s="7" t="s">
        <v>14</v>
      </c>
      <c r="F49" s="7" t="s">
        <v>15</v>
      </c>
      <c r="G49" s="8">
        <f>G50</f>
        <v>33593039.109999999</v>
      </c>
      <c r="H49" s="8">
        <f t="shared" ref="H49:I49" si="9">H50</f>
        <v>33193039.109999999</v>
      </c>
      <c r="I49" s="8">
        <f t="shared" si="9"/>
        <v>33193039.109999999</v>
      </c>
    </row>
    <row r="50" spans="1:9" ht="18.75" customHeight="1" x14ac:dyDescent="0.25">
      <c r="A50" s="9" t="s">
        <v>69</v>
      </c>
      <c r="B50" s="11"/>
      <c r="C50" s="11" t="s">
        <v>30</v>
      </c>
      <c r="D50" s="11" t="s">
        <v>12</v>
      </c>
      <c r="E50" s="11" t="s">
        <v>14</v>
      </c>
      <c r="F50" s="11" t="s">
        <v>15</v>
      </c>
      <c r="G50" s="12">
        <f>33193039.11+200000+200000</f>
        <v>33593039.109999999</v>
      </c>
      <c r="H50" s="12">
        <v>33193039.109999999</v>
      </c>
      <c r="I50" s="12">
        <v>33193039.109999999</v>
      </c>
    </row>
    <row r="51" spans="1:9" ht="21" customHeight="1" x14ac:dyDescent="0.25">
      <c r="A51" s="15" t="s">
        <v>70</v>
      </c>
      <c r="B51" s="7"/>
      <c r="C51" s="7" t="s">
        <v>32</v>
      </c>
      <c r="D51" s="7" t="s">
        <v>13</v>
      </c>
      <c r="E51" s="7" t="s">
        <v>14</v>
      </c>
      <c r="F51" s="7" t="s">
        <v>15</v>
      </c>
      <c r="G51" s="8">
        <f>G52</f>
        <v>39255846.709999993</v>
      </c>
      <c r="H51" s="8">
        <f t="shared" ref="H51:I51" si="10">H52</f>
        <v>51237743.75</v>
      </c>
      <c r="I51" s="8">
        <f t="shared" si="10"/>
        <v>47402860.460000001</v>
      </c>
    </row>
    <row r="52" spans="1:9" ht="24.6" customHeight="1" x14ac:dyDescent="0.25">
      <c r="A52" s="16" t="s">
        <v>71</v>
      </c>
      <c r="B52" s="11"/>
      <c r="C52" s="11" t="s">
        <v>32</v>
      </c>
      <c r="D52" s="11" t="s">
        <v>12</v>
      </c>
      <c r="E52" s="11" t="s">
        <v>14</v>
      </c>
      <c r="F52" s="11" t="s">
        <v>15</v>
      </c>
      <c r="G52" s="12">
        <f>46165112.48-6909265.77</f>
        <v>39255846.709999993</v>
      </c>
      <c r="H52" s="12">
        <v>51237743.75</v>
      </c>
      <c r="I52" s="12">
        <v>47402860.460000001</v>
      </c>
    </row>
    <row r="53" spans="1:9" ht="36.75" customHeight="1" x14ac:dyDescent="0.25">
      <c r="A53" s="15" t="s">
        <v>72</v>
      </c>
      <c r="B53" s="7"/>
      <c r="C53" s="7" t="s">
        <v>73</v>
      </c>
      <c r="D53" s="7" t="s">
        <v>13</v>
      </c>
      <c r="E53" s="7" t="s">
        <v>14</v>
      </c>
      <c r="F53" s="7" t="s">
        <v>15</v>
      </c>
      <c r="G53" s="8">
        <f>SUM(G54:G55)</f>
        <v>75092702.879999995</v>
      </c>
      <c r="H53" s="8">
        <f t="shared" ref="H53:I53" si="11">SUM(H54:H55)</f>
        <v>17055958.149999999</v>
      </c>
      <c r="I53" s="8">
        <f t="shared" si="11"/>
        <v>17186130.850000001</v>
      </c>
    </row>
    <row r="54" spans="1:9" ht="35.25" customHeight="1" x14ac:dyDescent="0.25">
      <c r="A54" s="17" t="s">
        <v>74</v>
      </c>
      <c r="B54" s="11"/>
      <c r="C54" s="11" t="s">
        <v>73</v>
      </c>
      <c r="D54" s="11" t="s">
        <v>12</v>
      </c>
      <c r="E54" s="11" t="s">
        <v>14</v>
      </c>
      <c r="F54" s="11" t="s">
        <v>15</v>
      </c>
      <c r="G54" s="12">
        <v>19664716.5</v>
      </c>
      <c r="H54" s="12">
        <v>17055958.149999999</v>
      </c>
      <c r="I54" s="12">
        <v>17186130.850000001</v>
      </c>
    </row>
    <row r="55" spans="1:9" ht="22.5" customHeight="1" x14ac:dyDescent="0.25">
      <c r="A55" s="17" t="s">
        <v>75</v>
      </c>
      <c r="B55" s="11"/>
      <c r="C55" s="11" t="s">
        <v>73</v>
      </c>
      <c r="D55" s="11" t="s">
        <v>17</v>
      </c>
      <c r="E55" s="11" t="s">
        <v>14</v>
      </c>
      <c r="F55" s="11" t="s">
        <v>15</v>
      </c>
      <c r="G55" s="12">
        <v>55427986.380000003</v>
      </c>
      <c r="H55" s="12">
        <v>0</v>
      </c>
      <c r="I55" s="12">
        <v>0</v>
      </c>
    </row>
    <row r="56" spans="1:9" ht="22.5" customHeight="1" x14ac:dyDescent="0.25">
      <c r="A56" s="17" t="s">
        <v>76</v>
      </c>
      <c r="B56" s="11"/>
      <c r="C56" s="11"/>
      <c r="D56" s="11"/>
      <c r="E56" s="11"/>
      <c r="F56" s="11"/>
      <c r="G56" s="12"/>
      <c r="H56" s="12">
        <v>31456510.120000001</v>
      </c>
      <c r="I56" s="12">
        <v>65338055.07</v>
      </c>
    </row>
    <row r="57" spans="1:9" ht="22.9" customHeight="1" x14ac:dyDescent="0.25">
      <c r="A57" s="18" t="s">
        <v>77</v>
      </c>
      <c r="B57" s="19"/>
      <c r="C57" s="19"/>
      <c r="D57" s="19"/>
      <c r="E57" s="19"/>
      <c r="F57" s="19"/>
      <c r="G57" s="8">
        <f>G11+G20+G22+G24+G29+G33+G35+G41+G44+G49+G51+G53</f>
        <v>2988795672.21</v>
      </c>
      <c r="H57" s="8">
        <f>H11+H20+H22+H24+H29+H33+H35+H41+H44+H49+H51+H53+H56</f>
        <v>2609560778.0100002</v>
      </c>
      <c r="I57" s="8">
        <f>I11+I20+I22+I24+I29+I33+I35+I41+I44+I49+I51+I53+I56</f>
        <v>2687852607.7200003</v>
      </c>
    </row>
    <row r="59" spans="1:9" ht="15.75" x14ac:dyDescent="0.25">
      <c r="G59" s="20"/>
      <c r="H59" s="20"/>
      <c r="I59" s="22"/>
    </row>
    <row r="60" spans="1:9" x14ac:dyDescent="0.2">
      <c r="I60" s="20"/>
    </row>
  </sheetData>
  <mergeCells count="5">
    <mergeCell ref="A8:A9"/>
    <mergeCell ref="C8:C9"/>
    <mergeCell ref="D8:D9"/>
    <mergeCell ref="G8:I8"/>
    <mergeCell ref="A7:I7"/>
  </mergeCells>
  <pageMargins left="1.1811023622047245" right="0.39370078740157483" top="0.78740157480314965" bottom="0.78740157480314965" header="0.27559055118110237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</vt:lpstr>
      <vt:lpstr>РП!Область_печати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2025-06-20T05:45:33Z</cp:lastPrinted>
  <dcterms:created xsi:type="dcterms:W3CDTF">2024-11-08T06:48:25Z</dcterms:created>
  <dcterms:modified xsi:type="dcterms:W3CDTF">2025-06-20T05:45:41Z</dcterms:modified>
</cp:coreProperties>
</file>