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 исполнение  за 2024 год\ решение\"/>
    </mc:Choice>
  </mc:AlternateContent>
  <bookViews>
    <workbookView xWindow="0" yWindow="0" windowWidth="23040" windowHeight="9384"/>
  </bookViews>
  <sheets>
    <sheet name="доходы 2024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2024 по реш.Сессии'!$10:$11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2024 по реш.Сессии'!$A$9:$F$170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9" i="1" l="1"/>
  <c r="C169" i="1"/>
  <c r="F167" i="1"/>
  <c r="F165" i="1"/>
  <c r="F164" i="1"/>
  <c r="F163" i="1"/>
  <c r="E162" i="1"/>
  <c r="F162" i="1" s="1"/>
  <c r="F161" i="1"/>
  <c r="F160" i="1"/>
  <c r="F159" i="1"/>
  <c r="F158" i="1"/>
  <c r="F157" i="1"/>
  <c r="F156" i="1"/>
  <c r="E155" i="1"/>
  <c r="F155" i="1" s="1"/>
  <c r="E154" i="1"/>
  <c r="F154" i="1" s="1"/>
  <c r="F153" i="1"/>
  <c r="F152" i="1"/>
  <c r="E151" i="1"/>
  <c r="F151" i="1" s="1"/>
  <c r="D151" i="1"/>
  <c r="F150" i="1"/>
  <c r="F149" i="1"/>
  <c r="F148" i="1"/>
  <c r="F147" i="1"/>
  <c r="F146" i="1"/>
  <c r="F145" i="1"/>
  <c r="F144" i="1"/>
  <c r="F143" i="1"/>
  <c r="F142" i="1"/>
  <c r="D141" i="1"/>
  <c r="C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6" i="1"/>
  <c r="F124" i="1"/>
  <c r="F123" i="1"/>
  <c r="F121" i="1"/>
  <c r="F120" i="1"/>
  <c r="E119" i="1"/>
  <c r="D119" i="1"/>
  <c r="C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E61" i="1"/>
  <c r="D61" i="1"/>
  <c r="C61" i="1"/>
  <c r="F60" i="1"/>
  <c r="F59" i="1"/>
  <c r="E58" i="1"/>
  <c r="D58" i="1"/>
  <c r="C58" i="1"/>
  <c r="F55" i="1"/>
  <c r="F54" i="1"/>
  <c r="F53" i="1"/>
  <c r="F52" i="1"/>
  <c r="F51" i="1"/>
  <c r="F49" i="1"/>
  <c r="F47" i="1"/>
  <c r="F46" i="1"/>
  <c r="E46" i="1"/>
  <c r="E45" i="1"/>
  <c r="D45" i="1"/>
  <c r="C45" i="1"/>
  <c r="F44" i="1"/>
  <c r="E43" i="1"/>
  <c r="E42" i="1"/>
  <c r="F42" i="1" s="1"/>
  <c r="F41" i="1"/>
  <c r="F39" i="1"/>
  <c r="D38" i="1"/>
  <c r="C38" i="1"/>
  <c r="F37" i="1"/>
  <c r="F36" i="1"/>
  <c r="F35" i="1"/>
  <c r="E34" i="1"/>
  <c r="D34" i="1"/>
  <c r="C34" i="1"/>
  <c r="F33" i="1"/>
  <c r="E32" i="1"/>
  <c r="D32" i="1"/>
  <c r="C32" i="1"/>
  <c r="F31" i="1"/>
  <c r="F29" i="1"/>
  <c r="F28" i="1"/>
  <c r="E27" i="1"/>
  <c r="F27" i="1" s="1"/>
  <c r="E25" i="1"/>
  <c r="F25" i="1" s="1"/>
  <c r="D25" i="1"/>
  <c r="C25" i="1"/>
  <c r="E23" i="1"/>
  <c r="F23" i="1" s="1"/>
  <c r="F22" i="1"/>
  <c r="F21" i="1"/>
  <c r="F19" i="1"/>
  <c r="F18" i="1"/>
  <c r="E17" i="1"/>
  <c r="F17" i="1" s="1"/>
  <c r="D17" i="1"/>
  <c r="C17" i="1"/>
  <c r="F16" i="1"/>
  <c r="F15" i="1"/>
  <c r="E14" i="1"/>
  <c r="D14" i="1"/>
  <c r="D13" i="1" s="1"/>
  <c r="C14" i="1"/>
  <c r="C13" i="1"/>
  <c r="F45" i="1" l="1"/>
  <c r="F58" i="1"/>
  <c r="C57" i="1"/>
  <c r="C56" i="1" s="1"/>
  <c r="C170" i="1" s="1"/>
  <c r="F61" i="1"/>
  <c r="F119" i="1"/>
  <c r="F14" i="1"/>
  <c r="F32" i="1"/>
  <c r="F34" i="1"/>
  <c r="E38" i="1"/>
  <c r="F38" i="1" s="1"/>
  <c r="E141" i="1"/>
  <c r="E13" i="1"/>
  <c r="D57" i="1"/>
  <c r="F141" i="1" l="1"/>
  <c r="E57" i="1"/>
  <c r="E56" i="1" s="1"/>
  <c r="E170" i="1" s="1"/>
  <c r="D56" i="1"/>
  <c r="F13" i="1"/>
  <c r="F57" i="1" l="1"/>
  <c r="D170" i="1"/>
  <c r="F56" i="1"/>
  <c r="F170" i="1" l="1"/>
</calcChain>
</file>

<file path=xl/sharedStrings.xml><?xml version="1.0" encoding="utf-8"?>
<sst xmlns="http://schemas.openxmlformats.org/spreadsheetml/2006/main" count="341" uniqueCount="270">
  <si>
    <t>Наименование доходов</t>
  </si>
  <si>
    <t>Код  классификации доходов бюджетов Российской Федерации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</si>
  <si>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</si>
  <si>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</si>
  <si>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</si>
  <si>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</si>
  <si>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</si>
  <si>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</si>
  <si>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</si>
  <si>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</si>
  <si>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</si>
  <si>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</si>
  <si>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</si>
  <si>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</si>
  <si>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</si>
  <si>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</si>
  <si>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</si>
  <si>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</si>
  <si>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</si>
  <si>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</si>
  <si>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</si>
  <si>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</si>
  <si>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</si>
  <si>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</si>
  <si>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</si>
  <si>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</si>
  <si>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</si>
  <si>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</si>
  <si>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</si>
  <si>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</si>
  <si>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</si>
  <si>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</si>
  <si>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</si>
  <si>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</si>
  <si>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</si>
  <si>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</si>
  <si>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</si>
  <si>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</si>
  <si>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</si>
  <si>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</si>
  <si>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</si>
  <si>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</si>
  <si>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</si>
  <si>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</si>
  <si>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</si>
  <si>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</si>
  <si>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</si>
  <si>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</si>
  <si>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</si>
  <si>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</si>
  <si>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</si>
  <si>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</si>
  <si>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</si>
  <si>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</si>
  <si>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</si>
  <si>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</si>
  <si>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</si>
  <si>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</si>
  <si>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</si>
  <si>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</si>
  <si>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</si>
  <si>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</si>
  <si>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</si>
  <si>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</si>
  <si>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</si>
  <si>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</si>
  <si>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</si>
  <si>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</si>
  <si>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</si>
  <si>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</si>
  <si>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</si>
  <si>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</si>
  <si>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</si>
  <si>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 xml:space="preserve">Административные штрафы, установленные гл.8 Кодекса РФ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</si>
  <si>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00011601083010002140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</si>
  <si>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</si>
  <si>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</si>
  <si>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</si>
  <si>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</si>
  <si>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</si>
  <si>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</si>
  <si>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</si>
  <si>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</si>
  <si>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</si>
  <si>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</si>
  <si>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</si>
  <si>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</si>
  <si>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</si>
  <si>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</si>
  <si>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</si>
  <si>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</si>
  <si>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</si>
  <si>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</si>
  <si>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</si>
  <si>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</si>
  <si>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</si>
  <si>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</si>
  <si>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</si>
  <si>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</si>
  <si>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</si>
  <si>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</si>
  <si>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</si>
  <si>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</si>
  <si>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</si>
  <si>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</si>
  <si>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</si>
  <si>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</si>
  <si>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Субсидии на подготовку проектов межевания земельных участков и проведение кадастровых работ</t>
  </si>
  <si>
    <t>00020225599050000150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</si>
  <si>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</si>
  <si>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</si>
  <si>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</si>
  <si>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</si>
  <si>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</si>
  <si>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</si>
  <si>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</si>
  <si>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</si>
  <si>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</si>
  <si>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</si>
  <si>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</si>
  <si>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</si>
  <si>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</si>
  <si>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</si>
  <si>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</si>
  <si>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</si>
  <si>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(строительство и реконструкция (модернизация) объектов питьевого водоснабжения (реконструкция водопроводных очистных сооружений г.Вельск (1 этап))</t>
  </si>
  <si>
    <t>00020227112050000150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</si>
  <si>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</si>
  <si>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</si>
  <si>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</si>
  <si>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</si>
  <si>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</si>
  <si>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</si>
  <si>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</si>
  <si>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</si>
  <si>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</si>
  <si>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</si>
  <si>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муниципальных программ поддержки социально ориентированных некоммерческих организаций </t>
  </si>
  <si>
    <t xml:space="preserve">Субсидия на проведение комплексных кадастровых работ </t>
  </si>
  <si>
    <t>00020225511050000150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</si>
  <si>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</si>
  <si>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</si>
  <si>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</si>
  <si>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</si>
  <si>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</si>
  <si>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</si>
  <si>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</si>
  <si>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</si>
  <si>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</si>
  <si>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</si>
  <si>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</si>
  <si>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</si>
  <si>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</si>
  <si>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</si>
  <si>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</si>
  <si>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</si>
  <si>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</si>
  <si>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</si>
  <si>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</si>
  <si>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</si>
  <si>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</si>
  <si>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</si>
  <si>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</si>
  <si>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</si>
  <si>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</si>
  <si>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</si>
  <si>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</si>
  <si>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</si>
  <si>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</si>
  <si>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</si>
  <si>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</si>
  <si>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</si>
  <si>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</si>
  <si>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</si>
  <si>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</si>
  <si>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</si>
  <si>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строительство и реконструкцию (модернизацию) объектов питьевого водоснабжения (реконструкция водопроводных очистных сооружений г.Вельск (1 этап))</t>
  </si>
  <si>
    <t>00020225243050000150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</si>
  <si>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</si>
  <si>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</si>
  <si>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</si>
  <si>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</si>
  <si>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</si>
  <si>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00020235082050000150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</si>
  <si>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</si>
  <si>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</si>
  <si>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</si>
  <si>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</si>
  <si>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</si>
  <si>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</si>
  <si>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</si>
  <si>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</si>
  <si>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</si>
  <si>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</si>
  <si>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организации и осуществлению деятельности по опеке и попечительству,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</si>
  <si>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</si>
  <si>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</si>
  <si>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</si>
  <si>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</si>
  <si>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</si>
  <si>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</si>
  <si>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</si>
  <si>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Субвенции на возмещение убытков, возникающих в результате государственного регулирования розничных цен на топливо печное бытовое (дрова), реализуемое населению для нужд отопления</t>
  </si>
  <si>
    <t>00020203999050000151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</si>
  <si>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</si>
  <si>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</si>
  <si>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</si>
  <si>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</si>
  <si>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</si>
  <si>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</si>
  <si>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</si>
  <si>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</si>
  <si>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</si>
  <si>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</si>
  <si>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</si>
  <si>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</si>
  <si>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</si>
  <si>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</si>
  <si>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мероприятия по ремонту коммунальных сетей учреждений культуры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</si>
  <si>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</si>
  <si>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</si>
  <si>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</si>
  <si>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</si>
  <si>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00020245050050000150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</si>
  <si>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</si>
  <si>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00020249999050000150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</si>
  <si>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</si>
  <si>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</si>
  <si>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</si>
  <si>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</si>
  <si>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</si>
  <si>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</si>
  <si>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</si>
  <si>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</si>
  <si>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</si>
  <si>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Межбюджетные трансферты на решение актуальных вопросов местного значения поселений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</si>
  <si>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</si>
  <si>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Межбюджетные трансферты на капитальный ремонт, ремонт и содержание автомобильных дорог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</si>
  <si>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</si>
  <si>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</si>
  <si>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</si>
  <si>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</si>
  <si>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</si>
  <si>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</si>
  <si>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</si>
  <si>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</si>
  <si>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</si>
  <si>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</si>
  <si>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</si>
  <si>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</si>
  <si>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</si>
  <si>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</si>
  <si>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</si>
  <si>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План на  2024 год., рублей</t>
  </si>
  <si>
    <t>утвержденный</t>
  </si>
  <si>
    <t xml:space="preserve"> уточненный</t>
  </si>
  <si>
    <t>Исполнено за 2024 год, рублей</t>
  </si>
  <si>
    <t xml:space="preserve"> % исполнения к уточненному плану</t>
  </si>
  <si>
    <t xml:space="preserve">Отчет об исполнении бюджета Вельского муниципального района по доходам   за 2024 год    </t>
  </si>
  <si>
    <t xml:space="preserve"> Приложение № 2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</si>
  <si>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</si>
  <si>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</si>
  <si>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</si>
  <si>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25  декабря 2024 г. N  236</t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</si>
  <si>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</si>
  <si>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</si>
  <si>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</si>
  <si>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от         № </t>
  </si>
  <si>
    <t>Приложение № 2</t>
  </si>
  <si>
    <t xml:space="preserve"> Архангельской области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</si>
</sst>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4">
    <xf numFmtId="0" fontId="0" fillId="0" borderId="0" xfId="0"/>
    <xf numFmtId="0" fontId="6" fillId="2" borderId="4" xfId="0" applyFont="1" applyFill="1" applyBorder="1" applyAlignment="1">
      <alignment horizontal="center" wrapText="1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8" fillId="2" borderId="0" xfId="0" applyFont="1" applyFill="1" applyAlignment="1"/>
    <xf numFmtId="0" fontId="8" fillId="2" borderId="0" xfId="0" applyFont="1" applyFill="1" applyAlignment="1">
      <alignment horizontal="right"/>
    </xf>
    <xf numFmtId="0" fontId="3" fillId="2" borderId="0" xfId="0" applyFont="1" applyFill="1" applyAlignment="1">
      <alignment wrapText="1"/>
    </xf>
    <xf numFmtId="0" fontId="0" fillId="2" borderId="0" xfId="0" applyFill="1"/>
    <xf numFmtId="49" fontId="2" fillId="2" borderId="0" xfId="0" applyNumberFormat="1" applyFont="1" applyFill="1" applyAlignment="1">
      <alignment vertical="center" wrapText="1"/>
    </xf>
    <xf numFmtId="0" fontId="5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4" fillId="2" borderId="4" xfId="1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0" fillId="2" borderId="0" xfId="0" applyFill="1" applyBorder="1"/>
    <xf numFmtId="164" fontId="7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164" fontId="0" fillId="2" borderId="0" xfId="0" applyNumberFormat="1" applyFill="1"/>
    <xf numFmtId="0" fontId="7" fillId="2" borderId="0" xfId="0" applyFont="1" applyFill="1" applyBorder="1" applyAlignment="1">
      <alignment horizontal="left" wrapText="1"/>
    </xf>
    <xf numFmtId="164" fontId="7" fillId="2" borderId="4" xfId="0" applyNumberFormat="1" applyFont="1" applyFill="1" applyBorder="1"/>
    <xf numFmtId="164" fontId="4" fillId="2" borderId="4" xfId="0" applyNumberFormat="1" applyFont="1" applyFill="1" applyBorder="1"/>
    <xf numFmtId="0" fontId="8" fillId="2" borderId="0" xfId="0" applyFont="1" applyFill="1" applyAlignment="1">
      <alignment wrapText="1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right" wrapText="1"/>
    </xf>
    <xf numFmtId="4" fontId="2" fillId="2" borderId="4" xfId="1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/>
    </xf>
    <xf numFmtId="4" fontId="8" fillId="2" borderId="4" xfId="1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/>
    </xf>
    <xf numFmtId="0" fontId="8" fillId="2" borderId="4" xfId="0" applyNumberFormat="1" applyFont="1" applyFill="1" applyBorder="1" applyAlignment="1">
      <alignment horizontal="left" vertical="center" wrapText="1"/>
    </xf>
    <xf numFmtId="4" fontId="8" fillId="2" borderId="4" xfId="0" applyNumberFormat="1" applyFont="1" applyFill="1" applyBorder="1"/>
    <xf numFmtId="0" fontId="8" fillId="2" borderId="4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/>
    <xf numFmtId="0" fontId="2" fillId="2" borderId="4" xfId="0" applyFont="1" applyFill="1" applyBorder="1"/>
    <xf numFmtId="4" fontId="2" fillId="2" borderId="4" xfId="0" applyNumberFormat="1" applyFont="1" applyFill="1" applyBorder="1"/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14"/>
  <sheetViews>
    <sheetView tabSelected="1" zoomScaleNormal="100" workbookViewId="0">
      <selection activeCell="I9" sqref="I9"/>
    </sheetView>
  </sheetViews>
  <sheetFormatPr defaultRowHeight="11.4" x14ac:dyDescent="0.2"/>
  <cols>
    <col min="1" max="1" width="105.5703125" style="7" customWidth="1"/>
    <col min="2" max="2" width="36.42578125" style="3" customWidth="1"/>
    <col min="3" max="3" width="22" style="3" hidden="1" customWidth="1"/>
    <col min="4" max="4" width="22.5703125" style="3" hidden="1" customWidth="1"/>
    <col min="5" max="5" width="22.85546875" style="3" customWidth="1"/>
    <col min="6" max="6" width="11.42578125" style="3" hidden="1" customWidth="1"/>
    <col min="7" max="16384" width="9.140625" style="8"/>
  </cols>
  <sheetData>
    <row r="1" spans="1:7" ht="15.6" x14ac:dyDescent="0.3">
      <c r="A1" s="23"/>
      <c r="B1" s="24"/>
      <c r="C1" s="5" t="s">
        <v>259</v>
      </c>
      <c r="D1" s="24"/>
      <c r="E1" s="6" t="s">
        <v>268</v>
      </c>
      <c r="F1" s="5" t="s">
        <v>259</v>
      </c>
    </row>
    <row r="2" spans="1:7" ht="15.6" x14ac:dyDescent="0.3">
      <c r="A2" s="23"/>
      <c r="B2" s="24"/>
      <c r="C2" s="6" t="s">
        <v>260</v>
      </c>
      <c r="D2" s="24"/>
      <c r="E2" s="6" t="s">
        <v>264</v>
      </c>
      <c r="F2" s="6" t="s">
        <v>260</v>
      </c>
    </row>
    <row r="3" spans="1:7" ht="15.6" x14ac:dyDescent="0.3">
      <c r="A3" s="23"/>
      <c r="B3" s="24"/>
      <c r="C3" s="6" t="s">
        <v>261</v>
      </c>
      <c r="D3" s="24"/>
      <c r="E3" s="6" t="s">
        <v>265</v>
      </c>
      <c r="F3" s="6" t="s">
        <v>261</v>
      </c>
    </row>
    <row r="4" spans="1:7" ht="15.6" x14ac:dyDescent="0.3">
      <c r="A4" s="23"/>
      <c r="B4" s="24"/>
      <c r="C4" s="6" t="s">
        <v>262</v>
      </c>
      <c r="D4" s="24"/>
      <c r="E4" s="6" t="s">
        <v>266</v>
      </c>
      <c r="F4" s="6" t="s">
        <v>262</v>
      </c>
    </row>
    <row r="5" spans="1:7" ht="15.6" x14ac:dyDescent="0.3">
      <c r="A5" s="23"/>
      <c r="B5" s="24"/>
      <c r="C5" s="6" t="s">
        <v>263</v>
      </c>
      <c r="D5" s="5"/>
      <c r="E5" s="6" t="s">
        <v>269</v>
      </c>
      <c r="F5" s="6" t="s">
        <v>263</v>
      </c>
    </row>
    <row r="6" spans="1:7" ht="15.6" x14ac:dyDescent="0.3">
      <c r="A6" s="23"/>
      <c r="B6" s="24"/>
      <c r="C6" s="5"/>
      <c r="D6" s="5"/>
      <c r="E6" s="6" t="s">
        <v>267</v>
      </c>
    </row>
    <row r="7" spans="1:7" ht="15.6" hidden="1" x14ac:dyDescent="0.3">
      <c r="A7" s="23"/>
      <c r="B7" s="24"/>
      <c r="C7" s="25"/>
      <c r="D7" s="25"/>
      <c r="E7" s="24"/>
    </row>
    <row r="8" spans="1:7" ht="15.6" hidden="1" x14ac:dyDescent="0.3">
      <c r="A8" s="23"/>
      <c r="B8" s="24"/>
      <c r="C8" s="25"/>
      <c r="D8" s="25"/>
      <c r="E8" s="24"/>
    </row>
    <row r="9" spans="1:7" ht="40.5" customHeight="1" x14ac:dyDescent="0.2">
      <c r="A9" s="55" t="s">
        <v>258</v>
      </c>
      <c r="B9" s="55"/>
      <c r="C9" s="55"/>
      <c r="D9" s="55"/>
      <c r="E9" s="55"/>
      <c r="F9" s="9"/>
    </row>
    <row r="10" spans="1:7" ht="29.25" customHeight="1" x14ac:dyDescent="0.2">
      <c r="A10" s="56" t="s">
        <v>0</v>
      </c>
      <c r="B10" s="58" t="s">
        <v>1</v>
      </c>
      <c r="C10" s="60" t="s">
        <v>253</v>
      </c>
      <c r="D10" s="61"/>
      <c r="E10" s="62" t="s">
        <v>256</v>
      </c>
      <c r="F10" s="53" t="s">
        <v>257</v>
      </c>
      <c r="G10" s="10"/>
    </row>
    <row r="11" spans="1:7" ht="37.200000000000003" customHeight="1" x14ac:dyDescent="0.2">
      <c r="A11" s="57"/>
      <c r="B11" s="59"/>
      <c r="C11" s="26" t="s">
        <v>254</v>
      </c>
      <c r="D11" s="26" t="s">
        <v>255</v>
      </c>
      <c r="E11" s="63"/>
      <c r="F11" s="54"/>
    </row>
    <row r="12" spans="1:7" ht="14.25" customHeight="1" x14ac:dyDescent="0.3">
      <c r="A12" s="27">
        <v>1</v>
      </c>
      <c r="B12" s="28" t="s">
        <v>2</v>
      </c>
      <c r="C12" s="29">
        <v>3</v>
      </c>
      <c r="D12" s="29">
        <v>4</v>
      </c>
      <c r="E12" s="29">
        <v>5</v>
      </c>
      <c r="F12" s="1">
        <v>6</v>
      </c>
    </row>
    <row r="13" spans="1:7" ht="15.6" x14ac:dyDescent="0.3">
      <c r="A13" s="30" t="s">
        <v>3</v>
      </c>
      <c r="B13" s="31" t="s">
        <v>4</v>
      </c>
      <c r="C13" s="32">
        <f>C14+C17+C22+C23+C24+C25+C32+C34+C38+C45+C16+C50+C52+C51</f>
        <v>516158775</v>
      </c>
      <c r="D13" s="32">
        <f>D14+D17+D22+D23+D24+D25+D32+D34+D38+D45+D16+D50+D52+D51</f>
        <v>609307535.26999998</v>
      </c>
      <c r="E13" s="32">
        <f>E14+E17+E22+E23+E24+E25+E32+E34+E38+E45+E16+E50+E52+E51</f>
        <v>623755646.17000008</v>
      </c>
      <c r="F13" s="11">
        <f t="shared" ref="F13:F19" si="0">E13/D13*100</f>
        <v>102.37123456771265</v>
      </c>
    </row>
    <row r="14" spans="1:7" ht="13.5" customHeight="1" x14ac:dyDescent="0.3">
      <c r="A14" s="30" t="s">
        <v>5</v>
      </c>
      <c r="B14" s="31" t="s">
        <v>6</v>
      </c>
      <c r="C14" s="33">
        <f>C15</f>
        <v>319375963</v>
      </c>
      <c r="D14" s="33">
        <f>D15</f>
        <v>373420767.88</v>
      </c>
      <c r="E14" s="33">
        <f>E15</f>
        <v>381893365.48000002</v>
      </c>
      <c r="F14" s="12">
        <f t="shared" si="0"/>
        <v>102.26891440668955</v>
      </c>
    </row>
    <row r="15" spans="1:7" ht="13.5" customHeight="1" x14ac:dyDescent="0.3">
      <c r="A15" s="34" t="s">
        <v>7</v>
      </c>
      <c r="B15" s="35" t="s">
        <v>8</v>
      </c>
      <c r="C15" s="36">
        <v>319375963</v>
      </c>
      <c r="D15" s="36">
        <v>373420767.88</v>
      </c>
      <c r="E15" s="36">
        <v>381893365.48000002</v>
      </c>
      <c r="F15" s="13">
        <f t="shared" si="0"/>
        <v>102.26891440668955</v>
      </c>
      <c r="G15" s="14"/>
    </row>
    <row r="16" spans="1:7" ht="13.5" customHeight="1" x14ac:dyDescent="0.3">
      <c r="A16" s="30" t="s">
        <v>9</v>
      </c>
      <c r="B16" s="31" t="s">
        <v>10</v>
      </c>
      <c r="C16" s="37">
        <v>44450813</v>
      </c>
      <c r="D16" s="37">
        <v>46950813</v>
      </c>
      <c r="E16" s="37">
        <v>47681230.619999997</v>
      </c>
      <c r="F16" s="12">
        <f t="shared" si="0"/>
        <v>101.55570814077277</v>
      </c>
      <c r="G16" s="14"/>
    </row>
    <row r="17" spans="1:7" ht="14.25" customHeight="1" x14ac:dyDescent="0.3">
      <c r="A17" s="30" t="s">
        <v>11</v>
      </c>
      <c r="B17" s="31" t="s">
        <v>12</v>
      </c>
      <c r="C17" s="33">
        <f>C19+C20+C21+C18</f>
        <v>42168000</v>
      </c>
      <c r="D17" s="33">
        <f t="shared" ref="D17:E17" si="1">D19+D20+D21+D18</f>
        <v>47673879.510000005</v>
      </c>
      <c r="E17" s="33">
        <f t="shared" si="1"/>
        <v>46631739.880000003</v>
      </c>
      <c r="F17" s="12">
        <f t="shared" si="0"/>
        <v>97.814023862309327</v>
      </c>
      <c r="G17" s="14"/>
    </row>
    <row r="18" spans="1:7" ht="14.25" customHeight="1" x14ac:dyDescent="0.3">
      <c r="A18" s="34" t="s">
        <v>13</v>
      </c>
      <c r="B18" s="35" t="s">
        <v>14</v>
      </c>
      <c r="C18" s="38">
        <v>27845000</v>
      </c>
      <c r="D18" s="38">
        <v>33350879.510000002</v>
      </c>
      <c r="E18" s="38">
        <v>33942269.020000003</v>
      </c>
      <c r="F18" s="15">
        <f t="shared" si="0"/>
        <v>101.7732351250967</v>
      </c>
      <c r="G18" s="14"/>
    </row>
    <row r="19" spans="1:7" ht="16.2" customHeight="1" x14ac:dyDescent="0.3">
      <c r="A19" s="34" t="s">
        <v>15</v>
      </c>
      <c r="B19" s="35" t="s">
        <v>16</v>
      </c>
      <c r="C19" s="38">
        <v>14272000</v>
      </c>
      <c r="D19" s="38">
        <v>14272000</v>
      </c>
      <c r="E19" s="38">
        <v>12603780.35</v>
      </c>
      <c r="F19" s="15">
        <f t="shared" si="0"/>
        <v>88.311241241591915</v>
      </c>
      <c r="G19" s="14"/>
    </row>
    <row r="20" spans="1:7" ht="18" customHeight="1" x14ac:dyDescent="0.3">
      <c r="A20" s="34" t="s">
        <v>17</v>
      </c>
      <c r="B20" s="35" t="s">
        <v>18</v>
      </c>
      <c r="C20" s="36">
        <v>0</v>
      </c>
      <c r="D20" s="36">
        <v>0</v>
      </c>
      <c r="E20" s="36">
        <v>64937.61</v>
      </c>
      <c r="F20" s="13"/>
      <c r="G20" s="14"/>
    </row>
    <row r="21" spans="1:7" ht="15.75" customHeight="1" x14ac:dyDescent="0.3">
      <c r="A21" s="34" t="s">
        <v>19</v>
      </c>
      <c r="B21" s="35" t="s">
        <v>20</v>
      </c>
      <c r="C21" s="36">
        <v>51000</v>
      </c>
      <c r="D21" s="36">
        <v>51000</v>
      </c>
      <c r="E21" s="36">
        <v>20752.900000000001</v>
      </c>
      <c r="F21" s="13">
        <f>E21/D21*100</f>
        <v>40.691960784313729</v>
      </c>
      <c r="G21" s="14"/>
    </row>
    <row r="22" spans="1:7" ht="15" customHeight="1" x14ac:dyDescent="0.3">
      <c r="A22" s="30" t="s">
        <v>21</v>
      </c>
      <c r="B22" s="31" t="s">
        <v>22</v>
      </c>
      <c r="C22" s="33">
        <v>26951316</v>
      </c>
      <c r="D22" s="33">
        <v>27951316</v>
      </c>
      <c r="E22" s="33">
        <v>28809780.190000001</v>
      </c>
      <c r="F22" s="13">
        <f>E22/D22*100</f>
        <v>103.0712836204206</v>
      </c>
    </row>
    <row r="23" spans="1:7" ht="18" customHeight="1" x14ac:dyDescent="0.3">
      <c r="A23" s="30" t="s">
        <v>23</v>
      </c>
      <c r="B23" s="31" t="s">
        <v>24</v>
      </c>
      <c r="C23" s="33">
        <v>7280960</v>
      </c>
      <c r="D23" s="33">
        <v>14445960</v>
      </c>
      <c r="E23" s="33">
        <f>13946144.51+2691490.78</f>
        <v>16637635.289999999</v>
      </c>
      <c r="F23" s="12">
        <f>E23/D23*100</f>
        <v>115.17154477791713</v>
      </c>
    </row>
    <row r="24" spans="1:7" ht="40.200000000000003" customHeight="1" x14ac:dyDescent="0.3">
      <c r="A24" s="30" t="s">
        <v>25</v>
      </c>
      <c r="B24" s="31" t="s">
        <v>26</v>
      </c>
      <c r="C24" s="33">
        <v>0</v>
      </c>
      <c r="D24" s="33">
        <v>0</v>
      </c>
      <c r="E24" s="33">
        <v>-540</v>
      </c>
      <c r="F24" s="12">
        <v>0</v>
      </c>
    </row>
    <row r="25" spans="1:7" ht="39" customHeight="1" x14ac:dyDescent="0.3">
      <c r="A25" s="30" t="s">
        <v>27</v>
      </c>
      <c r="B25" s="31" t="s">
        <v>28</v>
      </c>
      <c r="C25" s="33">
        <f>C27+C29+C31+C26+C28</f>
        <v>21276823</v>
      </c>
      <c r="D25" s="33">
        <f>D27+D29+D31+D26+D28+D30</f>
        <v>29309045</v>
      </c>
      <c r="E25" s="33">
        <f>E27+E29+E31+E26+E28+E30</f>
        <v>30810874.599999998</v>
      </c>
      <c r="F25" s="12">
        <f>E25/D25*100</f>
        <v>105.1241164630236</v>
      </c>
    </row>
    <row r="26" spans="1:7" ht="19.8" customHeight="1" x14ac:dyDescent="0.3">
      <c r="A26" s="34" t="s">
        <v>29</v>
      </c>
      <c r="B26" s="35" t="s">
        <v>30</v>
      </c>
      <c r="C26" s="38">
        <v>500000</v>
      </c>
      <c r="D26" s="38">
        <v>0</v>
      </c>
      <c r="E26" s="38">
        <v>0</v>
      </c>
      <c r="F26" s="15">
        <v>0</v>
      </c>
    </row>
    <row r="27" spans="1:7" ht="54" customHeight="1" x14ac:dyDescent="0.3">
      <c r="A27" s="34" t="s">
        <v>31</v>
      </c>
      <c r="B27" s="35" t="s">
        <v>32</v>
      </c>
      <c r="C27" s="38">
        <v>5856500</v>
      </c>
      <c r="D27" s="38">
        <v>5856500</v>
      </c>
      <c r="E27" s="38">
        <f>5767678.64+489031.11+899996.36</f>
        <v>7156706.1100000003</v>
      </c>
      <c r="F27" s="15">
        <f>E27/D27*100</f>
        <v>122.20107760607873</v>
      </c>
      <c r="G27" s="14"/>
    </row>
    <row r="28" spans="1:7" ht="64.2" customHeight="1" x14ac:dyDescent="0.3">
      <c r="A28" s="34" t="s">
        <v>33</v>
      </c>
      <c r="B28" s="35" t="s">
        <v>34</v>
      </c>
      <c r="C28" s="38">
        <v>444000</v>
      </c>
      <c r="D28" s="38">
        <v>444000</v>
      </c>
      <c r="E28" s="38">
        <v>290400</v>
      </c>
      <c r="F28" s="15">
        <f>E28/D28*100</f>
        <v>65.405405405405403</v>
      </c>
      <c r="G28" s="14"/>
    </row>
    <row r="29" spans="1:7" ht="36" customHeight="1" x14ac:dyDescent="0.3">
      <c r="A29" s="34" t="s">
        <v>35</v>
      </c>
      <c r="B29" s="35" t="s">
        <v>36</v>
      </c>
      <c r="C29" s="36">
        <v>4794950</v>
      </c>
      <c r="D29" s="36">
        <v>13327172</v>
      </c>
      <c r="E29" s="36">
        <v>13562054.119999999</v>
      </c>
      <c r="F29" s="13">
        <f>E29/D29*100</f>
        <v>101.76243031905044</v>
      </c>
    </row>
    <row r="30" spans="1:7" ht="92.4" customHeight="1" x14ac:dyDescent="0.3">
      <c r="A30" s="34" t="s">
        <v>37</v>
      </c>
      <c r="B30" s="35" t="s">
        <v>38</v>
      </c>
      <c r="C30" s="36">
        <v>0</v>
      </c>
      <c r="D30" s="36">
        <v>0</v>
      </c>
      <c r="E30" s="36">
        <v>356.02</v>
      </c>
      <c r="F30" s="13">
        <v>0</v>
      </c>
    </row>
    <row r="31" spans="1:7" ht="57" customHeight="1" x14ac:dyDescent="0.3">
      <c r="A31" s="34" t="s">
        <v>39</v>
      </c>
      <c r="B31" s="35" t="s">
        <v>40</v>
      </c>
      <c r="C31" s="36">
        <v>9681373</v>
      </c>
      <c r="D31" s="36">
        <v>9681373</v>
      </c>
      <c r="E31" s="36">
        <v>9801358.3499999996</v>
      </c>
      <c r="F31" s="13">
        <f t="shared" ref="F31:F39" si="2">E31/D31*100</f>
        <v>101.23934229163569</v>
      </c>
    </row>
    <row r="32" spans="1:7" ht="15.6" x14ac:dyDescent="0.3">
      <c r="A32" s="30" t="s">
        <v>41</v>
      </c>
      <c r="B32" s="31" t="s">
        <v>42</v>
      </c>
      <c r="C32" s="33">
        <f>C33</f>
        <v>3801000</v>
      </c>
      <c r="D32" s="33">
        <f>D33</f>
        <v>7971074</v>
      </c>
      <c r="E32" s="33">
        <f>E33</f>
        <v>6758081.5800000001</v>
      </c>
      <c r="F32" s="12">
        <f t="shared" si="2"/>
        <v>84.782572335923618</v>
      </c>
    </row>
    <row r="33" spans="1:8" ht="25.5" customHeight="1" x14ac:dyDescent="0.3">
      <c r="A33" s="34" t="s">
        <v>43</v>
      </c>
      <c r="B33" s="35" t="s">
        <v>44</v>
      </c>
      <c r="C33" s="36">
        <v>3801000</v>
      </c>
      <c r="D33" s="36">
        <v>7971074</v>
      </c>
      <c r="E33" s="36">
        <v>6758081.5800000001</v>
      </c>
      <c r="F33" s="13">
        <f t="shared" si="2"/>
        <v>84.782572335923618</v>
      </c>
    </row>
    <row r="34" spans="1:8" ht="18" customHeight="1" x14ac:dyDescent="0.3">
      <c r="A34" s="30" t="s">
        <v>45</v>
      </c>
      <c r="B34" s="31" t="s">
        <v>46</v>
      </c>
      <c r="C34" s="37">
        <f>C35+C37+C36</f>
        <v>40784000</v>
      </c>
      <c r="D34" s="37">
        <f>D35+D37+D36</f>
        <v>48152915.880000003</v>
      </c>
      <c r="E34" s="37">
        <f>E35+E37+E36</f>
        <v>48355861.259999998</v>
      </c>
      <c r="F34" s="16">
        <f t="shared" si="2"/>
        <v>100.4214602091922</v>
      </c>
    </row>
    <row r="35" spans="1:8" ht="28.2" customHeight="1" x14ac:dyDescent="0.3">
      <c r="A35" s="34" t="s">
        <v>47</v>
      </c>
      <c r="B35" s="35" t="s">
        <v>48</v>
      </c>
      <c r="C35" s="36">
        <v>40185000</v>
      </c>
      <c r="D35" s="36">
        <v>46442865.280000001</v>
      </c>
      <c r="E35" s="36">
        <v>46211820.090000004</v>
      </c>
      <c r="F35" s="13">
        <f t="shared" si="2"/>
        <v>99.502517364923449</v>
      </c>
      <c r="G35" s="14"/>
    </row>
    <row r="36" spans="1:8" ht="32.4" customHeight="1" x14ac:dyDescent="0.3">
      <c r="A36" s="34" t="s">
        <v>49</v>
      </c>
      <c r="B36" s="35" t="s">
        <v>50</v>
      </c>
      <c r="C36" s="36">
        <v>349000</v>
      </c>
      <c r="D36" s="36">
        <v>349000</v>
      </c>
      <c r="E36" s="36">
        <v>390252.51</v>
      </c>
      <c r="F36" s="13">
        <f t="shared" si="2"/>
        <v>111.82020343839542</v>
      </c>
      <c r="G36" s="14"/>
    </row>
    <row r="37" spans="1:8" ht="28.5" customHeight="1" x14ac:dyDescent="0.3">
      <c r="A37" s="34" t="s">
        <v>51</v>
      </c>
      <c r="B37" s="35" t="s">
        <v>52</v>
      </c>
      <c r="C37" s="36">
        <v>250000</v>
      </c>
      <c r="D37" s="36">
        <v>1361050.6</v>
      </c>
      <c r="E37" s="36">
        <v>1753788.66</v>
      </c>
      <c r="F37" s="13">
        <f t="shared" si="2"/>
        <v>128.8555076497523</v>
      </c>
    </row>
    <row r="38" spans="1:8" ht="15.6" x14ac:dyDescent="0.3">
      <c r="A38" s="30" t="s">
        <v>53</v>
      </c>
      <c r="B38" s="31" t="s">
        <v>54</v>
      </c>
      <c r="C38" s="37">
        <f>C39+C42+C41+C44+C40</f>
        <v>6049900</v>
      </c>
      <c r="D38" s="37">
        <f>D39+D42+D41+D44+D40+D43</f>
        <v>6176787</v>
      </c>
      <c r="E38" s="37">
        <f>E39+E42+E41+E44+E40+E43</f>
        <v>8072884.3600000003</v>
      </c>
      <c r="F38" s="16">
        <f t="shared" si="2"/>
        <v>130.69714659093799</v>
      </c>
    </row>
    <row r="39" spans="1:8" ht="85.8" customHeight="1" x14ac:dyDescent="0.3">
      <c r="A39" s="39" t="s">
        <v>55</v>
      </c>
      <c r="B39" s="35" t="s">
        <v>56</v>
      </c>
      <c r="C39" s="36">
        <v>3318000</v>
      </c>
      <c r="D39" s="36">
        <v>3318000</v>
      </c>
      <c r="E39" s="36">
        <v>3854052.8</v>
      </c>
      <c r="F39" s="13">
        <f t="shared" si="2"/>
        <v>116.15590114526823</v>
      </c>
    </row>
    <row r="40" spans="1:8" ht="97.2" customHeight="1" x14ac:dyDescent="0.3">
      <c r="A40" s="39" t="s">
        <v>57</v>
      </c>
      <c r="B40" s="35" t="s">
        <v>58</v>
      </c>
      <c r="C40" s="36">
        <v>0</v>
      </c>
      <c r="D40" s="36">
        <v>0</v>
      </c>
      <c r="E40" s="36">
        <v>116990</v>
      </c>
      <c r="F40" s="13"/>
    </row>
    <row r="41" spans="1:8" ht="58.2" customHeight="1" x14ac:dyDescent="0.3">
      <c r="A41" s="39" t="s">
        <v>59</v>
      </c>
      <c r="B41" s="35" t="s">
        <v>60</v>
      </c>
      <c r="C41" s="36">
        <v>856900</v>
      </c>
      <c r="D41" s="36">
        <v>856900</v>
      </c>
      <c r="E41" s="36">
        <v>555717</v>
      </c>
      <c r="F41" s="13">
        <f>E41/D41*100</f>
        <v>64.852024740343097</v>
      </c>
    </row>
    <row r="42" spans="1:8" ht="49.8" customHeight="1" x14ac:dyDescent="0.3">
      <c r="A42" s="39" t="s">
        <v>61</v>
      </c>
      <c r="B42" s="35" t="s">
        <v>62</v>
      </c>
      <c r="C42" s="36">
        <v>1725000</v>
      </c>
      <c r="D42" s="36">
        <v>1725000</v>
      </c>
      <c r="E42" s="36">
        <f>678573.74+272484.85+746784.11</f>
        <v>1697842.7</v>
      </c>
      <c r="F42" s="13">
        <f>E42/D42*100</f>
        <v>98.425663768115939</v>
      </c>
      <c r="G42" s="17"/>
      <c r="H42" s="14"/>
    </row>
    <row r="43" spans="1:8" ht="42" customHeight="1" x14ac:dyDescent="0.3">
      <c r="A43" s="39" t="s">
        <v>63</v>
      </c>
      <c r="B43" s="35" t="s">
        <v>64</v>
      </c>
      <c r="C43" s="36">
        <v>0</v>
      </c>
      <c r="D43" s="36">
        <v>0</v>
      </c>
      <c r="E43" s="36">
        <f>565147.93+157029.57+39669.55+211885.2+121679.17+262486.32</f>
        <v>1357897.74</v>
      </c>
      <c r="F43" s="13"/>
      <c r="G43" s="18"/>
      <c r="H43" s="14"/>
    </row>
    <row r="44" spans="1:8" ht="80.400000000000006" customHeight="1" x14ac:dyDescent="0.3">
      <c r="A44" s="39" t="s">
        <v>65</v>
      </c>
      <c r="B44" s="35" t="s">
        <v>66</v>
      </c>
      <c r="C44" s="36">
        <v>150000</v>
      </c>
      <c r="D44" s="36">
        <v>276887</v>
      </c>
      <c r="E44" s="36">
        <v>490384.12</v>
      </c>
      <c r="F44" s="13">
        <f>E44/D44*100</f>
        <v>177.10622745018725</v>
      </c>
      <c r="G44" s="18"/>
      <c r="H44" s="14"/>
    </row>
    <row r="45" spans="1:8" ht="16.5" customHeight="1" x14ac:dyDescent="0.3">
      <c r="A45" s="30" t="s">
        <v>67</v>
      </c>
      <c r="B45" s="31" t="s">
        <v>68</v>
      </c>
      <c r="C45" s="37">
        <f>C46</f>
        <v>4000000</v>
      </c>
      <c r="D45" s="37">
        <f>D46+D49+D47+D48</f>
        <v>6916977</v>
      </c>
      <c r="E45" s="37">
        <f>E46+E49</f>
        <v>7701495.04</v>
      </c>
      <c r="F45" s="16">
        <f>E45/D45*100</f>
        <v>111.34192061069453</v>
      </c>
    </row>
    <row r="46" spans="1:8" ht="67.2" customHeight="1" x14ac:dyDescent="0.3">
      <c r="A46" s="34" t="s">
        <v>69</v>
      </c>
      <c r="B46" s="35" t="s">
        <v>70</v>
      </c>
      <c r="C46" s="36">
        <v>4000000</v>
      </c>
      <c r="D46" s="36">
        <v>4000000</v>
      </c>
      <c r="E46" s="36">
        <f>7701495.04-E49</f>
        <v>6066667.9500000002</v>
      </c>
      <c r="F46" s="13">
        <f>E46/D46*100</f>
        <v>151.66669874999999</v>
      </c>
    </row>
    <row r="47" spans="1:8" ht="55.8" customHeight="1" x14ac:dyDescent="0.3">
      <c r="A47" s="34" t="s">
        <v>71</v>
      </c>
      <c r="B47" s="35" t="s">
        <v>72</v>
      </c>
      <c r="C47" s="36">
        <v>0</v>
      </c>
      <c r="D47" s="36">
        <v>1667000</v>
      </c>
      <c r="E47" s="36">
        <v>3271664.72</v>
      </c>
      <c r="F47" s="13">
        <f>E47/D47*100</f>
        <v>196.26063107378528</v>
      </c>
    </row>
    <row r="48" spans="1:8" ht="66" customHeight="1" x14ac:dyDescent="0.3">
      <c r="A48" s="34" t="s">
        <v>73</v>
      </c>
      <c r="B48" s="35" t="s">
        <v>74</v>
      </c>
      <c r="C48" s="36">
        <v>0</v>
      </c>
      <c r="D48" s="36">
        <v>260250</v>
      </c>
      <c r="E48" s="36">
        <v>170000</v>
      </c>
      <c r="F48" s="13"/>
    </row>
    <row r="49" spans="1:7" ht="81" customHeight="1" x14ac:dyDescent="0.3">
      <c r="A49" s="34" t="s">
        <v>75</v>
      </c>
      <c r="B49" s="35" t="s">
        <v>76</v>
      </c>
      <c r="C49" s="36">
        <v>0</v>
      </c>
      <c r="D49" s="36">
        <v>989727</v>
      </c>
      <c r="E49" s="36">
        <v>1634827.09</v>
      </c>
      <c r="F49" s="13">
        <f>E49/D49*100</f>
        <v>165.17959902074006</v>
      </c>
    </row>
    <row r="50" spans="1:7" ht="14.25" customHeight="1" x14ac:dyDescent="0.3">
      <c r="A50" s="34" t="s">
        <v>77</v>
      </c>
      <c r="B50" s="35" t="s">
        <v>78</v>
      </c>
      <c r="C50" s="36">
        <v>0</v>
      </c>
      <c r="D50" s="36">
        <v>0</v>
      </c>
      <c r="E50" s="36">
        <v>-211514.38</v>
      </c>
      <c r="F50" s="13"/>
    </row>
    <row r="51" spans="1:7" ht="18.600000000000001" customHeight="1" x14ac:dyDescent="0.3">
      <c r="A51" s="34" t="s">
        <v>79</v>
      </c>
      <c r="B51" s="35" t="s">
        <v>80</v>
      </c>
      <c r="C51" s="36">
        <v>20000</v>
      </c>
      <c r="D51" s="36">
        <v>20000</v>
      </c>
      <c r="E51" s="36">
        <v>20000</v>
      </c>
      <c r="F51" s="13">
        <f t="shared" ref="F51:F82" si="3">E51/D51*100</f>
        <v>100</v>
      </c>
    </row>
    <row r="52" spans="1:7" ht="18" customHeight="1" x14ac:dyDescent="0.3">
      <c r="A52" s="34" t="s">
        <v>81</v>
      </c>
      <c r="B52" s="35" t="s">
        <v>82</v>
      </c>
      <c r="C52" s="36">
        <v>0</v>
      </c>
      <c r="D52" s="36">
        <v>318000</v>
      </c>
      <c r="E52" s="36">
        <v>594752.25</v>
      </c>
      <c r="F52" s="13">
        <f t="shared" si="3"/>
        <v>187.02900943396224</v>
      </c>
    </row>
    <row r="53" spans="1:7" ht="43.8" customHeight="1" x14ac:dyDescent="0.3">
      <c r="A53" s="30" t="s">
        <v>83</v>
      </c>
      <c r="B53" s="31" t="s">
        <v>84</v>
      </c>
      <c r="C53" s="37">
        <v>0</v>
      </c>
      <c r="D53" s="37">
        <v>6238704.5</v>
      </c>
      <c r="E53" s="37">
        <v>6238704.5</v>
      </c>
      <c r="F53" s="12">
        <f t="shared" si="3"/>
        <v>100</v>
      </c>
    </row>
    <row r="54" spans="1:7" ht="35.4" customHeight="1" x14ac:dyDescent="0.3">
      <c r="A54" s="30" t="s">
        <v>85</v>
      </c>
      <c r="B54" s="31" t="s">
        <v>86</v>
      </c>
      <c r="C54" s="37">
        <v>0</v>
      </c>
      <c r="D54" s="37">
        <v>-2222.2199999999998</v>
      </c>
      <c r="E54" s="37">
        <v>-2222.2199999999998</v>
      </c>
      <c r="F54" s="12">
        <f t="shared" si="3"/>
        <v>100</v>
      </c>
    </row>
    <row r="55" spans="1:7" ht="88.2" hidden="1" customHeight="1" x14ac:dyDescent="0.3">
      <c r="A55" s="34" t="s">
        <v>87</v>
      </c>
      <c r="B55" s="35" t="s">
        <v>88</v>
      </c>
      <c r="C55" s="36"/>
      <c r="D55" s="38"/>
      <c r="E55" s="38"/>
      <c r="F55" s="13" t="e">
        <f t="shared" si="3"/>
        <v>#DIV/0!</v>
      </c>
    </row>
    <row r="56" spans="1:7" ht="20.25" customHeight="1" x14ac:dyDescent="0.3">
      <c r="A56" s="30" t="s">
        <v>89</v>
      </c>
      <c r="B56" s="31" t="s">
        <v>90</v>
      </c>
      <c r="C56" s="33">
        <f>C57</f>
        <v>2017101604.4799998</v>
      </c>
      <c r="D56" s="33">
        <f>D57+D168+D169</f>
        <v>2155853714.2299995</v>
      </c>
      <c r="E56" s="33">
        <f>E57+E168+E169</f>
        <v>2152016754.1199994</v>
      </c>
      <c r="F56" s="12">
        <f t="shared" si="3"/>
        <v>99.822021314123788</v>
      </c>
    </row>
    <row r="57" spans="1:7" ht="31.2" x14ac:dyDescent="0.3">
      <c r="A57" s="40" t="s">
        <v>91</v>
      </c>
      <c r="B57" s="41" t="s">
        <v>92</v>
      </c>
      <c r="C57" s="42">
        <f>C58+C61+C119+C141</f>
        <v>2017101604.4799998</v>
      </c>
      <c r="D57" s="42">
        <f>D58+D61+D119+D141</f>
        <v>2155838714.2299995</v>
      </c>
      <c r="E57" s="42">
        <f>E58+E61+E119+E141</f>
        <v>2152001754.1199994</v>
      </c>
      <c r="F57" s="12">
        <f t="shared" si="3"/>
        <v>99.822020075774986</v>
      </c>
    </row>
    <row r="58" spans="1:7" ht="43.2" customHeight="1" x14ac:dyDescent="0.3">
      <c r="A58" s="43" t="s">
        <v>93</v>
      </c>
      <c r="B58" s="31" t="s">
        <v>94</v>
      </c>
      <c r="C58" s="33">
        <f t="shared" ref="C58:D58" si="4">SUM(C59:C60)</f>
        <v>698569890.57999992</v>
      </c>
      <c r="D58" s="33">
        <f t="shared" si="4"/>
        <v>696925890.66000009</v>
      </c>
      <c r="E58" s="33">
        <f>SUM(E59:E60)</f>
        <v>696925890.66000009</v>
      </c>
      <c r="F58" s="12">
        <f t="shared" si="3"/>
        <v>100</v>
      </c>
    </row>
    <row r="59" spans="1:7" ht="21" customHeight="1" x14ac:dyDescent="0.3">
      <c r="A59" s="39" t="s">
        <v>95</v>
      </c>
      <c r="B59" s="35" t="s">
        <v>96</v>
      </c>
      <c r="C59" s="38">
        <v>248989022.68000001</v>
      </c>
      <c r="D59" s="38">
        <v>248989022.68000001</v>
      </c>
      <c r="E59" s="38">
        <v>248989022.68000001</v>
      </c>
      <c r="F59" s="13">
        <f t="shared" si="3"/>
        <v>100</v>
      </c>
    </row>
    <row r="60" spans="1:7" ht="37.799999999999997" customHeight="1" x14ac:dyDescent="0.3">
      <c r="A60" s="39" t="s">
        <v>97</v>
      </c>
      <c r="B60" s="35" t="s">
        <v>98</v>
      </c>
      <c r="C60" s="38">
        <v>449580867.89999998</v>
      </c>
      <c r="D60" s="38">
        <v>447936867.98000002</v>
      </c>
      <c r="E60" s="38">
        <v>447936867.98000002</v>
      </c>
      <c r="F60" s="13">
        <f t="shared" si="3"/>
        <v>100</v>
      </c>
    </row>
    <row r="61" spans="1:7" ht="40.799999999999997" customHeight="1" x14ac:dyDescent="0.3">
      <c r="A61" s="44" t="s">
        <v>99</v>
      </c>
      <c r="B61" s="45" t="s">
        <v>100</v>
      </c>
      <c r="C61" s="33">
        <f>SUM(C62:C118)</f>
        <v>41639893.660000004</v>
      </c>
      <c r="D61" s="33">
        <f>SUM(D62:D118)</f>
        <v>65080597.869999997</v>
      </c>
      <c r="E61" s="33">
        <f>SUM(E62:E118)</f>
        <v>63869665.399999991</v>
      </c>
      <c r="F61" s="12">
        <f t="shared" si="3"/>
        <v>98.139334133932095</v>
      </c>
      <c r="G61" s="19"/>
    </row>
    <row r="62" spans="1:7" ht="72.599999999999994" hidden="1" customHeight="1" x14ac:dyDescent="0.3">
      <c r="A62" s="34" t="s">
        <v>101</v>
      </c>
      <c r="B62" s="35" t="s">
        <v>102</v>
      </c>
      <c r="C62" s="38">
        <v>0</v>
      </c>
      <c r="D62" s="38"/>
      <c r="E62" s="38"/>
      <c r="F62" s="15" t="e">
        <f t="shared" si="3"/>
        <v>#DIV/0!</v>
      </c>
    </row>
    <row r="63" spans="1:7" ht="49.8" customHeight="1" x14ac:dyDescent="0.3">
      <c r="A63" s="34" t="s">
        <v>103</v>
      </c>
      <c r="B63" s="35" t="s">
        <v>104</v>
      </c>
      <c r="C63" s="38">
        <v>37907238.450000003</v>
      </c>
      <c r="D63" s="38">
        <v>33661057.340000004</v>
      </c>
      <c r="E63" s="38">
        <v>32401324.84</v>
      </c>
      <c r="F63" s="15">
        <f t="shared" si="3"/>
        <v>96.257596761516339</v>
      </c>
    </row>
    <row r="64" spans="1:7" ht="36.6" customHeight="1" x14ac:dyDescent="0.3">
      <c r="A64" s="34" t="s">
        <v>105</v>
      </c>
      <c r="B64" s="35" t="s">
        <v>106</v>
      </c>
      <c r="C64" s="38">
        <v>0</v>
      </c>
      <c r="D64" s="38">
        <v>1091048.96</v>
      </c>
      <c r="E64" s="38">
        <v>1091048.96</v>
      </c>
      <c r="F64" s="15">
        <f t="shared" si="3"/>
        <v>100</v>
      </c>
    </row>
    <row r="65" spans="1:9" ht="36.6" customHeight="1" x14ac:dyDescent="0.3">
      <c r="A65" s="34" t="s">
        <v>107</v>
      </c>
      <c r="B65" s="35" t="s">
        <v>108</v>
      </c>
      <c r="C65" s="38">
        <v>0</v>
      </c>
      <c r="D65" s="38">
        <v>138011.5</v>
      </c>
      <c r="E65" s="38">
        <v>138011.5</v>
      </c>
      <c r="F65" s="15">
        <f t="shared" si="3"/>
        <v>100</v>
      </c>
    </row>
    <row r="66" spans="1:9" ht="70.2" hidden="1" customHeight="1" x14ac:dyDescent="0.3">
      <c r="A66" s="34" t="s">
        <v>109</v>
      </c>
      <c r="B66" s="35" t="s">
        <v>106</v>
      </c>
      <c r="C66" s="38"/>
      <c r="D66" s="38"/>
      <c r="E66" s="38"/>
      <c r="F66" s="15" t="e">
        <f t="shared" si="3"/>
        <v>#DIV/0!</v>
      </c>
    </row>
    <row r="67" spans="1:9" ht="67.5" hidden="1" customHeight="1" x14ac:dyDescent="0.3">
      <c r="A67" s="34" t="s">
        <v>110</v>
      </c>
      <c r="B67" s="35" t="s">
        <v>106</v>
      </c>
      <c r="C67" s="38"/>
      <c r="D67" s="38"/>
      <c r="E67" s="38"/>
      <c r="F67" s="15" t="e">
        <f t="shared" si="3"/>
        <v>#DIV/0!</v>
      </c>
    </row>
    <row r="68" spans="1:9" ht="99.6" hidden="1" customHeight="1" x14ac:dyDescent="0.3">
      <c r="A68" s="34" t="s">
        <v>111</v>
      </c>
      <c r="B68" s="35" t="s">
        <v>112</v>
      </c>
      <c r="C68" s="38"/>
      <c r="D68" s="38"/>
      <c r="E68" s="38"/>
      <c r="F68" s="15" t="e">
        <f t="shared" si="3"/>
        <v>#DIV/0!</v>
      </c>
    </row>
    <row r="69" spans="1:9" ht="126.6" hidden="1" customHeight="1" x14ac:dyDescent="0.3">
      <c r="A69" s="34" t="s">
        <v>113</v>
      </c>
      <c r="B69" s="35" t="s">
        <v>114</v>
      </c>
      <c r="C69" s="38"/>
      <c r="D69" s="38"/>
      <c r="E69" s="38"/>
      <c r="F69" s="15" t="e">
        <f t="shared" si="3"/>
        <v>#DIV/0!</v>
      </c>
    </row>
    <row r="70" spans="1:9" ht="52.2" customHeight="1" x14ac:dyDescent="0.3">
      <c r="A70" s="34" t="s">
        <v>115</v>
      </c>
      <c r="B70" s="35" t="s">
        <v>106</v>
      </c>
      <c r="C70" s="38">
        <v>81925.25</v>
      </c>
      <c r="D70" s="38">
        <v>81925.25</v>
      </c>
      <c r="E70" s="38">
        <v>75000</v>
      </c>
      <c r="F70" s="15">
        <f t="shared" si="3"/>
        <v>91.546867418775051</v>
      </c>
    </row>
    <row r="71" spans="1:9" ht="43.2" customHeight="1" x14ac:dyDescent="0.3">
      <c r="A71" s="34" t="s">
        <v>116</v>
      </c>
      <c r="B71" s="35" t="s">
        <v>106</v>
      </c>
      <c r="C71" s="38">
        <v>352956.6</v>
      </c>
      <c r="D71" s="38">
        <v>352956.6</v>
      </c>
      <c r="E71" s="38">
        <v>352956.6</v>
      </c>
      <c r="F71" s="15">
        <f t="shared" si="3"/>
        <v>100</v>
      </c>
    </row>
    <row r="72" spans="1:9" ht="80.400000000000006" hidden="1" customHeight="1" x14ac:dyDescent="0.3">
      <c r="A72" s="34" t="s">
        <v>117</v>
      </c>
      <c r="B72" s="35" t="s">
        <v>106</v>
      </c>
      <c r="C72" s="38"/>
      <c r="D72" s="38"/>
      <c r="E72" s="38"/>
      <c r="F72" s="15" t="e">
        <f t="shared" si="3"/>
        <v>#DIV/0!</v>
      </c>
    </row>
    <row r="73" spans="1:9" ht="43.2" customHeight="1" x14ac:dyDescent="0.3">
      <c r="A73" s="34" t="s">
        <v>118</v>
      </c>
      <c r="B73" s="35" t="s">
        <v>119</v>
      </c>
      <c r="C73" s="38">
        <v>0</v>
      </c>
      <c r="D73" s="38">
        <v>1250000</v>
      </c>
      <c r="E73" s="38">
        <v>1250000</v>
      </c>
      <c r="F73" s="15">
        <f t="shared" si="3"/>
        <v>100</v>
      </c>
    </row>
    <row r="74" spans="1:9" ht="44.4" customHeight="1" x14ac:dyDescent="0.3">
      <c r="A74" s="34" t="s">
        <v>120</v>
      </c>
      <c r="B74" s="35" t="s">
        <v>106</v>
      </c>
      <c r="C74" s="38">
        <v>0</v>
      </c>
      <c r="D74" s="38">
        <v>418391.06</v>
      </c>
      <c r="E74" s="38">
        <v>514942.84</v>
      </c>
      <c r="F74" s="15">
        <f t="shared" si="3"/>
        <v>123.07692234150511</v>
      </c>
    </row>
    <row r="75" spans="1:9" ht="67.2" customHeight="1" x14ac:dyDescent="0.3">
      <c r="A75" s="34" t="s">
        <v>121</v>
      </c>
      <c r="B75" s="35" t="s">
        <v>106</v>
      </c>
      <c r="C75" s="38">
        <v>0</v>
      </c>
      <c r="D75" s="38">
        <v>2568796</v>
      </c>
      <c r="E75" s="38">
        <v>2568796</v>
      </c>
      <c r="F75" s="15">
        <f t="shared" si="3"/>
        <v>100</v>
      </c>
    </row>
    <row r="76" spans="1:9" ht="60.6" customHeight="1" x14ac:dyDescent="0.3">
      <c r="A76" s="34" t="s">
        <v>122</v>
      </c>
      <c r="B76" s="35" t="s">
        <v>106</v>
      </c>
      <c r="C76" s="38">
        <v>0</v>
      </c>
      <c r="D76" s="38">
        <v>1000000</v>
      </c>
      <c r="E76" s="38">
        <v>1000000</v>
      </c>
      <c r="F76" s="15">
        <f t="shared" si="3"/>
        <v>100</v>
      </c>
    </row>
    <row r="77" spans="1:9" ht="57" customHeight="1" x14ac:dyDescent="0.3">
      <c r="A77" s="34" t="s">
        <v>123</v>
      </c>
      <c r="B77" s="35" t="s">
        <v>124</v>
      </c>
      <c r="C77" s="38">
        <v>344992.08</v>
      </c>
      <c r="D77" s="38">
        <v>344992.08</v>
      </c>
      <c r="E77" s="38">
        <v>344992.08</v>
      </c>
      <c r="F77" s="15">
        <f t="shared" si="3"/>
        <v>100</v>
      </c>
    </row>
    <row r="78" spans="1:9" ht="63.6" customHeight="1" x14ac:dyDescent="0.3">
      <c r="A78" s="34" t="s">
        <v>125</v>
      </c>
      <c r="B78" s="35" t="s">
        <v>126</v>
      </c>
      <c r="C78" s="38">
        <v>615700.28</v>
      </c>
      <c r="D78" s="38">
        <v>4385314.12</v>
      </c>
      <c r="E78" s="38">
        <v>4385314.12</v>
      </c>
      <c r="F78" s="15">
        <f t="shared" si="3"/>
        <v>100</v>
      </c>
    </row>
    <row r="79" spans="1:9" ht="42.6" customHeight="1" x14ac:dyDescent="0.3">
      <c r="A79" s="34" t="s">
        <v>127</v>
      </c>
      <c r="B79" s="35" t="s">
        <v>128</v>
      </c>
      <c r="C79" s="38">
        <v>0</v>
      </c>
      <c r="D79" s="38">
        <v>1217540</v>
      </c>
      <c r="E79" s="38">
        <v>1217540</v>
      </c>
      <c r="F79" s="15">
        <f t="shared" si="3"/>
        <v>100</v>
      </c>
    </row>
    <row r="80" spans="1:9" ht="72" customHeight="1" x14ac:dyDescent="0.3">
      <c r="A80" s="46" t="s">
        <v>129</v>
      </c>
      <c r="B80" s="35" t="s">
        <v>130</v>
      </c>
      <c r="C80" s="47">
        <v>2048494</v>
      </c>
      <c r="D80" s="47">
        <v>2876597.92</v>
      </c>
      <c r="E80" s="47">
        <v>2876597.92</v>
      </c>
      <c r="F80" s="15">
        <f t="shared" si="3"/>
        <v>100</v>
      </c>
      <c r="I80" s="20"/>
    </row>
    <row r="81" spans="1:7" ht="65.400000000000006" customHeight="1" x14ac:dyDescent="0.3">
      <c r="A81" s="46" t="s">
        <v>131</v>
      </c>
      <c r="B81" s="35" t="s">
        <v>132</v>
      </c>
      <c r="C81" s="47">
        <v>39715.699999999997</v>
      </c>
      <c r="D81" s="47">
        <v>55770.78</v>
      </c>
      <c r="E81" s="47">
        <v>55770.78</v>
      </c>
      <c r="F81" s="15">
        <f t="shared" si="3"/>
        <v>100</v>
      </c>
    </row>
    <row r="82" spans="1:7" ht="72" hidden="1" customHeight="1" x14ac:dyDescent="0.3">
      <c r="A82" s="34" t="s">
        <v>133</v>
      </c>
      <c r="B82" s="35" t="s">
        <v>106</v>
      </c>
      <c r="C82" s="38"/>
      <c r="D82" s="38"/>
      <c r="E82" s="38"/>
      <c r="F82" s="15" t="e">
        <f t="shared" si="3"/>
        <v>#DIV/0!</v>
      </c>
    </row>
    <row r="83" spans="1:7" ht="35.4" customHeight="1" x14ac:dyDescent="0.3">
      <c r="A83" s="34" t="s">
        <v>134</v>
      </c>
      <c r="B83" s="35" t="s">
        <v>135</v>
      </c>
      <c r="C83" s="38">
        <v>0</v>
      </c>
      <c r="D83" s="38">
        <v>4983570</v>
      </c>
      <c r="E83" s="38">
        <v>4983570</v>
      </c>
      <c r="F83" s="15">
        <f t="shared" ref="F83:F114" si="5">E83/D83*100</f>
        <v>100</v>
      </c>
    </row>
    <row r="84" spans="1:7" ht="31.8" customHeight="1" x14ac:dyDescent="0.3">
      <c r="A84" s="34" t="s">
        <v>136</v>
      </c>
      <c r="B84" s="35" t="s">
        <v>124</v>
      </c>
      <c r="C84" s="38">
        <v>0</v>
      </c>
      <c r="D84" s="38">
        <v>55555.55</v>
      </c>
      <c r="E84" s="38">
        <v>55555.55</v>
      </c>
      <c r="F84" s="15">
        <f t="shared" si="5"/>
        <v>100</v>
      </c>
    </row>
    <row r="85" spans="1:7" ht="34.200000000000003" customHeight="1" x14ac:dyDescent="0.3">
      <c r="A85" s="34" t="s">
        <v>137</v>
      </c>
      <c r="B85" s="35" t="s">
        <v>106</v>
      </c>
      <c r="C85" s="38">
        <v>0</v>
      </c>
      <c r="D85" s="38">
        <v>827764</v>
      </c>
      <c r="E85" s="38">
        <v>827764</v>
      </c>
      <c r="F85" s="15">
        <f t="shared" si="5"/>
        <v>100</v>
      </c>
    </row>
    <row r="86" spans="1:7" ht="19.2" customHeight="1" x14ac:dyDescent="0.3">
      <c r="A86" s="34" t="s">
        <v>138</v>
      </c>
      <c r="B86" s="35" t="s">
        <v>139</v>
      </c>
      <c r="C86" s="38">
        <v>0</v>
      </c>
      <c r="D86" s="38">
        <v>186000</v>
      </c>
      <c r="E86" s="38">
        <v>186000</v>
      </c>
      <c r="F86" s="15">
        <f t="shared" si="5"/>
        <v>100</v>
      </c>
    </row>
    <row r="87" spans="1:7" ht="94.8" hidden="1" customHeight="1" x14ac:dyDescent="0.3">
      <c r="A87" s="34" t="s">
        <v>140</v>
      </c>
      <c r="B87" s="35" t="s">
        <v>141</v>
      </c>
      <c r="C87" s="38"/>
      <c r="D87" s="38"/>
      <c r="E87" s="38"/>
      <c r="F87" s="15" t="e">
        <f t="shared" si="5"/>
        <v>#DIV/0!</v>
      </c>
    </row>
    <row r="88" spans="1:7" ht="33.6" customHeight="1" x14ac:dyDescent="0.3">
      <c r="A88" s="34" t="s">
        <v>142</v>
      </c>
      <c r="B88" s="35" t="s">
        <v>106</v>
      </c>
      <c r="C88" s="38">
        <v>0</v>
      </c>
      <c r="D88" s="38">
        <v>1511700</v>
      </c>
      <c r="E88" s="38">
        <v>1511700</v>
      </c>
      <c r="F88" s="15">
        <f t="shared" si="5"/>
        <v>100</v>
      </c>
    </row>
    <row r="89" spans="1:7" ht="74.400000000000006" hidden="1" customHeight="1" x14ac:dyDescent="0.3">
      <c r="A89" s="34" t="s">
        <v>143</v>
      </c>
      <c r="B89" s="35" t="s">
        <v>106</v>
      </c>
      <c r="C89" s="38"/>
      <c r="D89" s="38"/>
      <c r="E89" s="38"/>
      <c r="F89" s="15" t="e">
        <f t="shared" si="5"/>
        <v>#DIV/0!</v>
      </c>
    </row>
    <row r="90" spans="1:7" ht="71.400000000000006" hidden="1" customHeight="1" x14ac:dyDescent="0.3">
      <c r="A90" s="34" t="s">
        <v>144</v>
      </c>
      <c r="B90" s="35" t="s">
        <v>145</v>
      </c>
      <c r="C90" s="38"/>
      <c r="D90" s="38"/>
      <c r="E90" s="38"/>
      <c r="F90" s="15" t="e">
        <f t="shared" si="5"/>
        <v>#DIV/0!</v>
      </c>
    </row>
    <row r="91" spans="1:7" ht="74.400000000000006" hidden="1" customHeight="1" x14ac:dyDescent="0.3">
      <c r="A91" s="34" t="s">
        <v>146</v>
      </c>
      <c r="B91" s="35" t="s">
        <v>106</v>
      </c>
      <c r="C91" s="38"/>
      <c r="D91" s="38"/>
      <c r="E91" s="38"/>
      <c r="F91" s="15" t="e">
        <f t="shared" si="5"/>
        <v>#DIV/0!</v>
      </c>
      <c r="G91" s="14"/>
    </row>
    <row r="92" spans="1:7" ht="84" hidden="1" customHeight="1" x14ac:dyDescent="0.3">
      <c r="A92" s="34" t="s">
        <v>147</v>
      </c>
      <c r="B92" s="35" t="s">
        <v>106</v>
      </c>
      <c r="C92" s="38"/>
      <c r="D92" s="38"/>
      <c r="E92" s="38"/>
      <c r="F92" s="15" t="e">
        <f t="shared" si="5"/>
        <v>#DIV/0!</v>
      </c>
      <c r="G92" s="14"/>
    </row>
    <row r="93" spans="1:7" ht="28.2" customHeight="1" x14ac:dyDescent="0.3">
      <c r="A93" s="34" t="s">
        <v>148</v>
      </c>
      <c r="B93" s="35" t="s">
        <v>149</v>
      </c>
      <c r="C93" s="38">
        <v>0</v>
      </c>
      <c r="D93" s="38">
        <v>854168.6</v>
      </c>
      <c r="E93" s="38">
        <v>854168.6</v>
      </c>
      <c r="F93" s="15">
        <f t="shared" si="5"/>
        <v>100</v>
      </c>
      <c r="G93" s="14"/>
    </row>
    <row r="94" spans="1:7" ht="31.8" customHeight="1" x14ac:dyDescent="0.3">
      <c r="A94" s="34" t="s">
        <v>150</v>
      </c>
      <c r="B94" s="35" t="s">
        <v>151</v>
      </c>
      <c r="C94" s="38">
        <v>0</v>
      </c>
      <c r="D94" s="38">
        <v>2089333.33</v>
      </c>
      <c r="E94" s="38">
        <v>2089333.33</v>
      </c>
      <c r="F94" s="15">
        <f t="shared" si="5"/>
        <v>100</v>
      </c>
      <c r="G94" s="14"/>
    </row>
    <row r="95" spans="1:7" ht="42" customHeight="1" x14ac:dyDescent="0.3">
      <c r="A95" s="46" t="s">
        <v>152</v>
      </c>
      <c r="B95" s="35" t="s">
        <v>106</v>
      </c>
      <c r="C95" s="38">
        <v>0</v>
      </c>
      <c r="D95" s="38">
        <v>780430.15</v>
      </c>
      <c r="E95" s="38">
        <v>780430.15</v>
      </c>
      <c r="F95" s="15">
        <f t="shared" si="5"/>
        <v>100</v>
      </c>
    </row>
    <row r="96" spans="1:7" ht="82.8" hidden="1" customHeight="1" x14ac:dyDescent="0.3">
      <c r="A96" s="46" t="s">
        <v>153</v>
      </c>
      <c r="B96" s="35" t="s">
        <v>106</v>
      </c>
      <c r="C96" s="38"/>
      <c r="D96" s="38"/>
      <c r="E96" s="38"/>
      <c r="F96" s="15" t="e">
        <f t="shared" si="5"/>
        <v>#DIV/0!</v>
      </c>
    </row>
    <row r="97" spans="1:6" ht="124.8" hidden="1" customHeight="1" x14ac:dyDescent="0.3">
      <c r="A97" s="46" t="s">
        <v>154</v>
      </c>
      <c r="B97" s="35" t="s">
        <v>155</v>
      </c>
      <c r="C97" s="38"/>
      <c r="D97" s="38"/>
      <c r="E97" s="38"/>
      <c r="F97" s="15" t="e">
        <f t="shared" si="5"/>
        <v>#DIV/0!</v>
      </c>
    </row>
    <row r="98" spans="1:6" ht="94.8" hidden="1" customHeight="1" x14ac:dyDescent="0.3">
      <c r="A98" s="46" t="s">
        <v>156</v>
      </c>
      <c r="B98" s="35" t="s">
        <v>106</v>
      </c>
      <c r="C98" s="38"/>
      <c r="D98" s="38"/>
      <c r="E98" s="38"/>
      <c r="F98" s="15" t="e">
        <f t="shared" si="5"/>
        <v>#DIV/0!</v>
      </c>
    </row>
    <row r="99" spans="1:6" ht="36.6" customHeight="1" x14ac:dyDescent="0.3">
      <c r="A99" s="34" t="s">
        <v>157</v>
      </c>
      <c r="B99" s="35" t="s">
        <v>106</v>
      </c>
      <c r="C99" s="38">
        <v>0</v>
      </c>
      <c r="D99" s="38">
        <v>3560692.22</v>
      </c>
      <c r="E99" s="38">
        <v>3519865.72</v>
      </c>
      <c r="F99" s="15">
        <f t="shared" si="5"/>
        <v>98.853411149363538</v>
      </c>
    </row>
    <row r="100" spans="1:6" ht="69.599999999999994" hidden="1" customHeight="1" x14ac:dyDescent="0.3">
      <c r="A100" s="34" t="s">
        <v>158</v>
      </c>
      <c r="B100" s="35" t="s">
        <v>106</v>
      </c>
      <c r="C100" s="38"/>
      <c r="D100" s="38"/>
      <c r="E100" s="38"/>
      <c r="F100" s="15" t="e">
        <f t="shared" si="5"/>
        <v>#DIV/0!</v>
      </c>
    </row>
    <row r="101" spans="1:6" ht="74.400000000000006" hidden="1" customHeight="1" x14ac:dyDescent="0.3">
      <c r="A101" s="34" t="s">
        <v>159</v>
      </c>
      <c r="B101" s="35" t="s">
        <v>106</v>
      </c>
      <c r="C101" s="38"/>
      <c r="D101" s="38"/>
      <c r="E101" s="38"/>
      <c r="F101" s="15" t="e">
        <f t="shared" si="5"/>
        <v>#DIV/0!</v>
      </c>
    </row>
    <row r="102" spans="1:6" ht="57" hidden="1" customHeight="1" x14ac:dyDescent="0.3">
      <c r="A102" s="34" t="s">
        <v>160</v>
      </c>
      <c r="B102" s="35" t="s">
        <v>106</v>
      </c>
      <c r="C102" s="38"/>
      <c r="D102" s="38"/>
      <c r="E102" s="38"/>
      <c r="F102" s="15" t="e">
        <f t="shared" si="5"/>
        <v>#DIV/0!</v>
      </c>
    </row>
    <row r="103" spans="1:6" ht="60" hidden="1" customHeight="1" x14ac:dyDescent="0.3">
      <c r="A103" s="34" t="s">
        <v>161</v>
      </c>
      <c r="B103" s="35" t="s">
        <v>106</v>
      </c>
      <c r="C103" s="38"/>
      <c r="D103" s="38"/>
      <c r="E103" s="38"/>
      <c r="F103" s="15" t="e">
        <f t="shared" si="5"/>
        <v>#DIV/0!</v>
      </c>
    </row>
    <row r="104" spans="1:6" ht="22.2" hidden="1" customHeight="1" x14ac:dyDescent="0.3">
      <c r="A104" s="34" t="s">
        <v>162</v>
      </c>
      <c r="B104" s="35" t="s">
        <v>106</v>
      </c>
      <c r="C104" s="38"/>
      <c r="D104" s="38"/>
      <c r="E104" s="38"/>
      <c r="F104" s="15" t="e">
        <f t="shared" si="5"/>
        <v>#DIV/0!</v>
      </c>
    </row>
    <row r="105" spans="1:6" ht="39" hidden="1" customHeight="1" x14ac:dyDescent="0.3">
      <c r="A105" s="34" t="s">
        <v>163</v>
      </c>
      <c r="B105" s="35" t="s">
        <v>106</v>
      </c>
      <c r="C105" s="38"/>
      <c r="D105" s="38"/>
      <c r="E105" s="38"/>
      <c r="F105" s="15" t="e">
        <f t="shared" si="5"/>
        <v>#DIV/0!</v>
      </c>
    </row>
    <row r="106" spans="1:6" ht="62.4" hidden="1" customHeight="1" x14ac:dyDescent="0.3">
      <c r="A106" s="34" t="s">
        <v>164</v>
      </c>
      <c r="B106" s="35" t="s">
        <v>106</v>
      </c>
      <c r="C106" s="38"/>
      <c r="D106" s="38"/>
      <c r="E106" s="38"/>
      <c r="F106" s="15" t="e">
        <f t="shared" si="5"/>
        <v>#DIV/0!</v>
      </c>
    </row>
    <row r="107" spans="1:6" ht="115.2" hidden="1" customHeight="1" x14ac:dyDescent="0.3">
      <c r="A107" s="34" t="s">
        <v>165</v>
      </c>
      <c r="B107" s="35" t="s">
        <v>106</v>
      </c>
      <c r="C107" s="38"/>
      <c r="D107" s="38"/>
      <c r="E107" s="38"/>
      <c r="F107" s="15" t="e">
        <f t="shared" si="5"/>
        <v>#DIV/0!</v>
      </c>
    </row>
    <row r="108" spans="1:6" ht="86.4" hidden="1" customHeight="1" x14ac:dyDescent="0.3">
      <c r="A108" s="34" t="s">
        <v>166</v>
      </c>
      <c r="B108" s="35" t="s">
        <v>128</v>
      </c>
      <c r="C108" s="38"/>
      <c r="D108" s="38"/>
      <c r="E108" s="38"/>
      <c r="F108" s="15" t="e">
        <f t="shared" si="5"/>
        <v>#DIV/0!</v>
      </c>
    </row>
    <row r="109" spans="1:6" ht="43.2" customHeight="1" x14ac:dyDescent="0.3">
      <c r="A109" s="34" t="s">
        <v>167</v>
      </c>
      <c r="B109" s="35" t="s">
        <v>106</v>
      </c>
      <c r="C109" s="38">
        <v>0</v>
      </c>
      <c r="D109" s="38">
        <v>429000</v>
      </c>
      <c r="E109" s="38">
        <v>429000</v>
      </c>
      <c r="F109" s="15">
        <f t="shared" si="5"/>
        <v>100</v>
      </c>
    </row>
    <row r="110" spans="1:6" ht="136.19999999999999" hidden="1" customHeight="1" x14ac:dyDescent="0.3">
      <c r="A110" s="34" t="s">
        <v>168</v>
      </c>
      <c r="B110" s="35" t="s">
        <v>130</v>
      </c>
      <c r="C110" s="38"/>
      <c r="D110" s="38"/>
      <c r="E110" s="38"/>
      <c r="F110" s="15" t="e">
        <f t="shared" si="5"/>
        <v>#DIV/0!</v>
      </c>
    </row>
    <row r="111" spans="1:6" ht="113.4" hidden="1" customHeight="1" x14ac:dyDescent="0.3">
      <c r="A111" s="34" t="s">
        <v>169</v>
      </c>
      <c r="B111" s="35" t="s">
        <v>132</v>
      </c>
      <c r="C111" s="38"/>
      <c r="D111" s="38"/>
      <c r="E111" s="38"/>
      <c r="F111" s="15" t="e">
        <f t="shared" si="5"/>
        <v>#DIV/0!</v>
      </c>
    </row>
    <row r="112" spans="1:6" ht="70.2" hidden="1" customHeight="1" x14ac:dyDescent="0.3">
      <c r="A112" s="34" t="s">
        <v>170</v>
      </c>
      <c r="B112" s="35" t="s">
        <v>106</v>
      </c>
      <c r="C112" s="38"/>
      <c r="D112" s="38"/>
      <c r="E112" s="38"/>
      <c r="F112" s="15" t="e">
        <f t="shared" si="5"/>
        <v>#DIV/0!</v>
      </c>
    </row>
    <row r="113" spans="1:6" ht="59.4" hidden="1" customHeight="1" x14ac:dyDescent="0.3">
      <c r="A113" s="34" t="s">
        <v>171</v>
      </c>
      <c r="B113" s="35" t="s">
        <v>106</v>
      </c>
      <c r="C113" s="38"/>
      <c r="D113" s="38"/>
      <c r="E113" s="38"/>
      <c r="F113" s="15" t="e">
        <f t="shared" si="5"/>
        <v>#DIV/0!</v>
      </c>
    </row>
    <row r="114" spans="1:6" ht="45" customHeight="1" x14ac:dyDescent="0.3">
      <c r="A114" s="34" t="s">
        <v>172</v>
      </c>
      <c r="B114" s="35" t="s">
        <v>124</v>
      </c>
      <c r="C114" s="38">
        <v>0</v>
      </c>
      <c r="D114" s="38">
        <v>111111.11</v>
      </c>
      <c r="E114" s="38">
        <v>111111.11</v>
      </c>
      <c r="F114" s="15">
        <f t="shared" si="5"/>
        <v>100</v>
      </c>
    </row>
    <row r="115" spans="1:6" ht="73.8" hidden="1" customHeight="1" x14ac:dyDescent="0.3">
      <c r="A115" s="34" t="s">
        <v>173</v>
      </c>
      <c r="B115" s="35" t="s">
        <v>106</v>
      </c>
      <c r="C115" s="38"/>
      <c r="D115" s="38"/>
      <c r="E115" s="38"/>
      <c r="F115" s="15" t="e">
        <f t="shared" ref="F115:F121" si="6">E115/D115*100</f>
        <v>#DIV/0!</v>
      </c>
    </row>
    <row r="116" spans="1:6" ht="34.200000000000003" customHeight="1" x14ac:dyDescent="0.3">
      <c r="A116" s="34" t="s">
        <v>174</v>
      </c>
      <c r="B116" s="35" t="s">
        <v>124</v>
      </c>
      <c r="C116" s="38">
        <v>248871.3</v>
      </c>
      <c r="D116" s="38">
        <v>248871.3</v>
      </c>
      <c r="E116" s="38">
        <v>248871.3</v>
      </c>
      <c r="F116" s="15">
        <f t="shared" si="6"/>
        <v>100</v>
      </c>
    </row>
    <row r="117" spans="1:6" ht="88.8" hidden="1" customHeight="1" x14ac:dyDescent="0.3">
      <c r="A117" s="34" t="s">
        <v>175</v>
      </c>
      <c r="B117" s="35" t="s">
        <v>106</v>
      </c>
      <c r="C117" s="38"/>
      <c r="D117" s="38"/>
      <c r="E117" s="38"/>
      <c r="F117" s="15" t="e">
        <f t="shared" si="6"/>
        <v>#DIV/0!</v>
      </c>
    </row>
    <row r="118" spans="1:6" ht="54.6" hidden="1" customHeight="1" x14ac:dyDescent="0.3">
      <c r="A118" s="34" t="s">
        <v>176</v>
      </c>
      <c r="B118" s="35" t="s">
        <v>177</v>
      </c>
      <c r="C118" s="38"/>
      <c r="D118" s="38"/>
      <c r="E118" s="38"/>
      <c r="F118" s="15" t="e">
        <f t="shared" si="6"/>
        <v>#DIV/0!</v>
      </c>
    </row>
    <row r="119" spans="1:6" ht="41.25" customHeight="1" x14ac:dyDescent="0.3">
      <c r="A119" s="43" t="s">
        <v>178</v>
      </c>
      <c r="B119" s="31" t="s">
        <v>179</v>
      </c>
      <c r="C119" s="33">
        <f>SUM(C120:C140)</f>
        <v>1266410044.6500001</v>
      </c>
      <c r="D119" s="33">
        <f>SUM(D120:D140)</f>
        <v>1278460473.2899995</v>
      </c>
      <c r="E119" s="33">
        <f>SUM(E120:E140)</f>
        <v>1276610359.3999996</v>
      </c>
      <c r="F119" s="12">
        <f t="shared" si="6"/>
        <v>99.855285796576979</v>
      </c>
    </row>
    <row r="120" spans="1:6" ht="49.8" customHeight="1" x14ac:dyDescent="0.3">
      <c r="A120" s="39" t="s">
        <v>180</v>
      </c>
      <c r="B120" s="35" t="s">
        <v>181</v>
      </c>
      <c r="C120" s="38">
        <v>13216162.1</v>
      </c>
      <c r="D120" s="38">
        <v>13216162.1</v>
      </c>
      <c r="E120" s="38">
        <v>13216162.1</v>
      </c>
      <c r="F120" s="15">
        <f t="shared" si="6"/>
        <v>100</v>
      </c>
    </row>
    <row r="121" spans="1:6" ht="58.8" customHeight="1" x14ac:dyDescent="0.3">
      <c r="A121" s="34" t="s">
        <v>182</v>
      </c>
      <c r="B121" s="35" t="s">
        <v>183</v>
      </c>
      <c r="C121" s="38">
        <v>62391662.280000001</v>
      </c>
      <c r="D121" s="38">
        <v>40465875.229999997</v>
      </c>
      <c r="E121" s="38">
        <v>38812476.219999999</v>
      </c>
      <c r="F121" s="15">
        <f t="shared" si="6"/>
        <v>95.914090574830254</v>
      </c>
    </row>
    <row r="122" spans="1:6" ht="80.400000000000006" customHeight="1" x14ac:dyDescent="0.3">
      <c r="A122" s="34" t="s">
        <v>184</v>
      </c>
      <c r="B122" s="35" t="s">
        <v>183</v>
      </c>
      <c r="C122" s="38">
        <v>9714353.3100000005</v>
      </c>
      <c r="D122" s="38">
        <v>0</v>
      </c>
      <c r="E122" s="38">
        <v>0</v>
      </c>
      <c r="F122" s="15">
        <v>0</v>
      </c>
    </row>
    <row r="123" spans="1:6" ht="18" customHeight="1" x14ac:dyDescent="0.3">
      <c r="A123" s="34" t="s">
        <v>185</v>
      </c>
      <c r="B123" s="35" t="s">
        <v>181</v>
      </c>
      <c r="C123" s="38">
        <v>902412.98</v>
      </c>
      <c r="D123" s="38">
        <v>902412.98</v>
      </c>
      <c r="E123" s="38">
        <v>783845.42</v>
      </c>
      <c r="F123" s="15">
        <f>E123/D123*100</f>
        <v>86.861053350540246</v>
      </c>
    </row>
    <row r="124" spans="1:6" ht="55.2" customHeight="1" x14ac:dyDescent="0.3">
      <c r="A124" s="34" t="s">
        <v>186</v>
      </c>
      <c r="B124" s="35" t="s">
        <v>187</v>
      </c>
      <c r="C124" s="38">
        <v>44788130</v>
      </c>
      <c r="D124" s="38">
        <v>75721898.140000001</v>
      </c>
      <c r="E124" s="38">
        <v>75721898.140000001</v>
      </c>
      <c r="F124" s="15">
        <f>E124/D124*100</f>
        <v>100</v>
      </c>
    </row>
    <row r="125" spans="1:6" ht="58.2" customHeight="1" x14ac:dyDescent="0.3">
      <c r="A125" s="34" t="s">
        <v>188</v>
      </c>
      <c r="B125" s="35" t="s">
        <v>181</v>
      </c>
      <c r="C125" s="47">
        <v>12779450</v>
      </c>
      <c r="D125" s="47">
        <v>0</v>
      </c>
      <c r="E125" s="47">
        <v>0</v>
      </c>
      <c r="F125" s="21">
        <v>0</v>
      </c>
    </row>
    <row r="126" spans="1:6" ht="50.4" customHeight="1" x14ac:dyDescent="0.3">
      <c r="A126" s="34" t="s">
        <v>189</v>
      </c>
      <c r="B126" s="35" t="s">
        <v>181</v>
      </c>
      <c r="C126" s="38">
        <v>14000</v>
      </c>
      <c r="D126" s="38">
        <v>14000</v>
      </c>
      <c r="E126" s="38">
        <v>14000</v>
      </c>
      <c r="F126" s="15">
        <f>E126/D126*100</f>
        <v>100</v>
      </c>
    </row>
    <row r="127" spans="1:6" ht="46.2" customHeight="1" x14ac:dyDescent="0.3">
      <c r="A127" s="34" t="s">
        <v>190</v>
      </c>
      <c r="B127" s="35" t="s">
        <v>181</v>
      </c>
      <c r="C127" s="38">
        <v>68677</v>
      </c>
      <c r="D127" s="38">
        <v>68677</v>
      </c>
      <c r="E127" s="38">
        <v>0</v>
      </c>
      <c r="F127" s="15">
        <v>0</v>
      </c>
    </row>
    <row r="128" spans="1:6" ht="36" customHeight="1" x14ac:dyDescent="0.3">
      <c r="A128" s="34" t="s">
        <v>191</v>
      </c>
      <c r="B128" s="35" t="s">
        <v>192</v>
      </c>
      <c r="C128" s="38">
        <v>1026501200</v>
      </c>
      <c r="D128" s="38">
        <v>1042791200</v>
      </c>
      <c r="E128" s="38">
        <v>1042791200</v>
      </c>
      <c r="F128" s="15">
        <f t="shared" ref="F128:F165" si="7">E128/D128*100</f>
        <v>100</v>
      </c>
    </row>
    <row r="129" spans="1:6" ht="29.4" customHeight="1" x14ac:dyDescent="0.3">
      <c r="A129" s="34" t="s">
        <v>193</v>
      </c>
      <c r="B129" s="35" t="s">
        <v>181</v>
      </c>
      <c r="C129" s="38">
        <v>70000</v>
      </c>
      <c r="D129" s="38">
        <v>70000</v>
      </c>
      <c r="E129" s="38">
        <v>70000</v>
      </c>
      <c r="F129" s="15">
        <f t="shared" si="7"/>
        <v>100</v>
      </c>
    </row>
    <row r="130" spans="1:6" ht="73.8" customHeight="1" x14ac:dyDescent="0.3">
      <c r="A130" s="34" t="s">
        <v>194</v>
      </c>
      <c r="B130" s="35" t="s">
        <v>195</v>
      </c>
      <c r="C130" s="38">
        <v>16311107.619999999</v>
      </c>
      <c r="D130" s="38">
        <v>16311107.619999999</v>
      </c>
      <c r="E130" s="38">
        <v>16311107.619999999</v>
      </c>
      <c r="F130" s="15">
        <f t="shared" si="7"/>
        <v>100</v>
      </c>
    </row>
    <row r="131" spans="1:6" ht="49.2" customHeight="1" x14ac:dyDescent="0.3">
      <c r="A131" s="39" t="s">
        <v>196</v>
      </c>
      <c r="B131" s="35" t="s">
        <v>181</v>
      </c>
      <c r="C131" s="47">
        <v>3517345.45</v>
      </c>
      <c r="D131" s="47">
        <v>4066825.6</v>
      </c>
      <c r="E131" s="47">
        <v>3659945.87</v>
      </c>
      <c r="F131" s="21">
        <f t="shared" si="7"/>
        <v>89.995151746856322</v>
      </c>
    </row>
    <row r="132" spans="1:6" ht="57" customHeight="1" x14ac:dyDescent="0.3">
      <c r="A132" s="39" t="s">
        <v>197</v>
      </c>
      <c r="B132" s="35" t="s">
        <v>198</v>
      </c>
      <c r="C132" s="47">
        <v>22106471.600000001</v>
      </c>
      <c r="D132" s="47">
        <v>27048516.57</v>
      </c>
      <c r="E132" s="47">
        <v>25835925.98</v>
      </c>
      <c r="F132" s="21">
        <f t="shared" si="7"/>
        <v>95.516979325421104</v>
      </c>
    </row>
    <row r="133" spans="1:6" ht="58.8" customHeight="1" x14ac:dyDescent="0.3">
      <c r="A133" s="34" t="s">
        <v>199</v>
      </c>
      <c r="B133" s="35" t="s">
        <v>200</v>
      </c>
      <c r="C133" s="47">
        <v>15689.78</v>
      </c>
      <c r="D133" s="47">
        <v>15689.78</v>
      </c>
      <c r="E133" s="47">
        <v>15689.78</v>
      </c>
      <c r="F133" s="21">
        <f t="shared" si="7"/>
        <v>100</v>
      </c>
    </row>
    <row r="134" spans="1:6" ht="73.2" customHeight="1" x14ac:dyDescent="0.3">
      <c r="A134" s="34" t="s">
        <v>201</v>
      </c>
      <c r="B134" s="35" t="s">
        <v>181</v>
      </c>
      <c r="C134" s="47">
        <v>29121730.899999999</v>
      </c>
      <c r="D134" s="38">
        <v>39861725.270000003</v>
      </c>
      <c r="E134" s="38">
        <v>41471725.270000003</v>
      </c>
      <c r="F134" s="15">
        <f t="shared" si="7"/>
        <v>104.03896216005404</v>
      </c>
    </row>
    <row r="135" spans="1:6" ht="62.25" hidden="1" customHeight="1" x14ac:dyDescent="0.3">
      <c r="A135" s="34" t="s">
        <v>202</v>
      </c>
      <c r="B135" s="35" t="s">
        <v>203</v>
      </c>
      <c r="C135" s="47"/>
      <c r="D135" s="47"/>
      <c r="E135" s="47"/>
      <c r="F135" s="21" t="e">
        <f t="shared" si="7"/>
        <v>#DIV/0!</v>
      </c>
    </row>
    <row r="136" spans="1:6" ht="113.4" customHeight="1" x14ac:dyDescent="0.3">
      <c r="A136" s="48" t="s">
        <v>204</v>
      </c>
      <c r="B136" s="35" t="s">
        <v>181</v>
      </c>
      <c r="C136" s="47">
        <v>18980983</v>
      </c>
      <c r="D136" s="47">
        <v>12118092.119999999</v>
      </c>
      <c r="E136" s="47">
        <v>12118092.119999999</v>
      </c>
      <c r="F136" s="21">
        <f t="shared" si="7"/>
        <v>100</v>
      </c>
    </row>
    <row r="137" spans="1:6" ht="97.8" customHeight="1" x14ac:dyDescent="0.3">
      <c r="A137" s="48" t="s">
        <v>205</v>
      </c>
      <c r="B137" s="35" t="s">
        <v>181</v>
      </c>
      <c r="C137" s="47">
        <v>387367</v>
      </c>
      <c r="D137" s="47">
        <v>247308.02</v>
      </c>
      <c r="E137" s="47">
        <v>247308.02</v>
      </c>
      <c r="F137" s="21">
        <f t="shared" si="7"/>
        <v>100</v>
      </c>
    </row>
    <row r="138" spans="1:6" ht="45.6" hidden="1" customHeight="1" x14ac:dyDescent="0.3">
      <c r="A138" s="34" t="s">
        <v>206</v>
      </c>
      <c r="B138" s="35" t="s">
        <v>207</v>
      </c>
      <c r="C138" s="47">
        <v>0</v>
      </c>
      <c r="D138" s="47">
        <v>0</v>
      </c>
      <c r="E138" s="47">
        <v>0</v>
      </c>
      <c r="F138" s="21" t="e">
        <f t="shared" si="7"/>
        <v>#DIV/0!</v>
      </c>
    </row>
    <row r="139" spans="1:6" ht="48" customHeight="1" x14ac:dyDescent="0.3">
      <c r="A139" s="39" t="s">
        <v>208</v>
      </c>
      <c r="B139" s="35" t="s">
        <v>209</v>
      </c>
      <c r="C139" s="47">
        <v>5523301.6299999999</v>
      </c>
      <c r="D139" s="47">
        <v>5540982.8600000003</v>
      </c>
      <c r="E139" s="47">
        <v>5540982.8600000003</v>
      </c>
      <c r="F139" s="21">
        <f t="shared" si="7"/>
        <v>100</v>
      </c>
    </row>
    <row r="140" spans="1:6" ht="80.25" hidden="1" customHeight="1" x14ac:dyDescent="0.3">
      <c r="A140" s="39" t="s">
        <v>210</v>
      </c>
      <c r="B140" s="35" t="s">
        <v>211</v>
      </c>
      <c r="C140" s="47"/>
      <c r="D140" s="47"/>
      <c r="E140" s="47"/>
      <c r="F140" s="21" t="e">
        <f t="shared" si="7"/>
        <v>#DIV/0!</v>
      </c>
    </row>
    <row r="141" spans="1:6" ht="23.25" customHeight="1" x14ac:dyDescent="0.3">
      <c r="A141" s="49" t="s">
        <v>212</v>
      </c>
      <c r="B141" s="45" t="s">
        <v>213</v>
      </c>
      <c r="C141" s="50">
        <f>SUM(C142:C164)+C167+C165+C166</f>
        <v>10481775.59</v>
      </c>
      <c r="D141" s="50">
        <f>SUM(D142:D167)</f>
        <v>115371752.41</v>
      </c>
      <c r="E141" s="50">
        <f>SUM(E142:E167)</f>
        <v>114595838.66</v>
      </c>
      <c r="F141" s="15">
        <f t="shared" si="7"/>
        <v>99.327466443222065</v>
      </c>
    </row>
    <row r="142" spans="1:6" ht="47.4" customHeight="1" x14ac:dyDescent="0.3">
      <c r="A142" s="34" t="s">
        <v>214</v>
      </c>
      <c r="B142" s="35" t="s">
        <v>215</v>
      </c>
      <c r="C142" s="38">
        <v>0</v>
      </c>
      <c r="D142" s="38">
        <v>180000</v>
      </c>
      <c r="E142" s="38">
        <v>180000</v>
      </c>
      <c r="F142" s="21">
        <f t="shared" si="7"/>
        <v>100</v>
      </c>
    </row>
    <row r="143" spans="1:6" ht="123" hidden="1" customHeight="1" x14ac:dyDescent="0.3">
      <c r="A143" s="34" t="s">
        <v>216</v>
      </c>
      <c r="B143" s="35" t="s">
        <v>215</v>
      </c>
      <c r="C143" s="38"/>
      <c r="D143" s="38"/>
      <c r="E143" s="38"/>
      <c r="F143" s="15" t="e">
        <f t="shared" si="7"/>
        <v>#DIV/0!</v>
      </c>
    </row>
    <row r="144" spans="1:6" ht="68.400000000000006" customHeight="1" x14ac:dyDescent="0.3">
      <c r="A144" s="34" t="s">
        <v>217</v>
      </c>
      <c r="B144" s="35" t="s">
        <v>215</v>
      </c>
      <c r="C144" s="47">
        <v>1369893</v>
      </c>
      <c r="D144" s="47">
        <v>1369893</v>
      </c>
      <c r="E144" s="47">
        <v>1369893</v>
      </c>
      <c r="F144" s="21">
        <f t="shared" si="7"/>
        <v>100</v>
      </c>
    </row>
    <row r="145" spans="1:6" ht="43.8" customHeight="1" x14ac:dyDescent="0.3">
      <c r="A145" s="34" t="s">
        <v>218</v>
      </c>
      <c r="B145" s="35" t="s">
        <v>215</v>
      </c>
      <c r="C145" s="47">
        <v>0</v>
      </c>
      <c r="D145" s="47">
        <v>274920</v>
      </c>
      <c r="E145" s="47">
        <v>274920</v>
      </c>
      <c r="F145" s="21">
        <f t="shared" si="7"/>
        <v>100</v>
      </c>
    </row>
    <row r="146" spans="1:6" ht="61.8" customHeight="1" x14ac:dyDescent="0.3">
      <c r="A146" s="34" t="s">
        <v>219</v>
      </c>
      <c r="B146" s="35" t="s">
        <v>220</v>
      </c>
      <c r="C146" s="47">
        <v>0</v>
      </c>
      <c r="D146" s="47">
        <v>8793937.1500000004</v>
      </c>
      <c r="E146" s="47">
        <v>8644898.4499999993</v>
      </c>
      <c r="F146" s="21">
        <f t="shared" si="7"/>
        <v>98.305210766715561</v>
      </c>
    </row>
    <row r="147" spans="1:6" ht="76.8" hidden="1" customHeight="1" x14ac:dyDescent="0.3">
      <c r="A147" s="34" t="s">
        <v>221</v>
      </c>
      <c r="B147" s="35" t="s">
        <v>215</v>
      </c>
      <c r="C147" s="47"/>
      <c r="D147" s="47"/>
      <c r="E147" s="47"/>
      <c r="F147" s="21" t="e">
        <f t="shared" si="7"/>
        <v>#DIV/0!</v>
      </c>
    </row>
    <row r="148" spans="1:6" ht="70.2" customHeight="1" x14ac:dyDescent="0.3">
      <c r="A148" s="39" t="s">
        <v>222</v>
      </c>
      <c r="B148" s="35" t="s">
        <v>223</v>
      </c>
      <c r="C148" s="47">
        <v>0</v>
      </c>
      <c r="D148" s="47">
        <v>979200</v>
      </c>
      <c r="E148" s="47">
        <v>965484.64</v>
      </c>
      <c r="F148" s="21">
        <f t="shared" si="7"/>
        <v>98.599330065359482</v>
      </c>
    </row>
    <row r="149" spans="1:6" ht="64.2" customHeight="1" x14ac:dyDescent="0.3">
      <c r="A149" s="39" t="s">
        <v>224</v>
      </c>
      <c r="B149" s="35" t="s">
        <v>225</v>
      </c>
      <c r="C149" s="47">
        <v>0</v>
      </c>
      <c r="D149" s="47">
        <v>39292022.479999997</v>
      </c>
      <c r="E149" s="47">
        <v>39292022.479999997</v>
      </c>
      <c r="F149" s="21">
        <f t="shared" si="7"/>
        <v>100</v>
      </c>
    </row>
    <row r="150" spans="1:6" ht="94.2" customHeight="1" x14ac:dyDescent="0.3">
      <c r="A150" s="34" t="s">
        <v>226</v>
      </c>
      <c r="B150" s="35" t="s">
        <v>225</v>
      </c>
      <c r="C150" s="47">
        <v>131.4</v>
      </c>
      <c r="D150" s="47">
        <v>131.4</v>
      </c>
      <c r="E150" s="47">
        <v>58.11</v>
      </c>
      <c r="F150" s="15">
        <f t="shared" si="7"/>
        <v>44.223744292237441</v>
      </c>
    </row>
    <row r="151" spans="1:6" ht="84.6" customHeight="1" x14ac:dyDescent="0.3">
      <c r="A151" s="39" t="s">
        <v>227</v>
      </c>
      <c r="B151" s="35" t="s">
        <v>225</v>
      </c>
      <c r="C151" s="47">
        <v>0</v>
      </c>
      <c r="D151" s="47">
        <f>7892233.01+1700000</f>
        <v>9592233.0099999998</v>
      </c>
      <c r="E151" s="47">
        <f>4352073.04+765000+1700000+2774546.01</f>
        <v>9591619.0500000007</v>
      </c>
      <c r="F151" s="15">
        <f t="shared" si="7"/>
        <v>99.9935994048585</v>
      </c>
    </row>
    <row r="152" spans="1:6" ht="43.8" customHeight="1" x14ac:dyDescent="0.3">
      <c r="A152" s="34" t="s">
        <v>228</v>
      </c>
      <c r="B152" s="35" t="s">
        <v>225</v>
      </c>
      <c r="C152" s="38">
        <v>0</v>
      </c>
      <c r="D152" s="38">
        <v>3352031.11</v>
      </c>
      <c r="E152" s="38">
        <v>3336267.53</v>
      </c>
      <c r="F152" s="15">
        <f t="shared" si="7"/>
        <v>99.529730498235139</v>
      </c>
    </row>
    <row r="153" spans="1:6" ht="76.8" customHeight="1" x14ac:dyDescent="0.3">
      <c r="A153" s="34" t="s">
        <v>229</v>
      </c>
      <c r="B153" s="35" t="s">
        <v>215</v>
      </c>
      <c r="C153" s="38">
        <v>785800</v>
      </c>
      <c r="D153" s="38">
        <v>785800</v>
      </c>
      <c r="E153" s="38">
        <v>785800</v>
      </c>
      <c r="F153" s="15">
        <f t="shared" si="7"/>
        <v>100</v>
      </c>
    </row>
    <row r="154" spans="1:6" ht="82.2" customHeight="1" x14ac:dyDescent="0.3">
      <c r="A154" s="34" t="s">
        <v>230</v>
      </c>
      <c r="B154" s="35" t="s">
        <v>215</v>
      </c>
      <c r="C154" s="38">
        <v>6490822</v>
      </c>
      <c r="D154" s="38">
        <v>7217572.1699999999</v>
      </c>
      <c r="E154" s="38">
        <f>7127156+90416.17</f>
        <v>7217572.1699999999</v>
      </c>
      <c r="F154" s="15">
        <f t="shared" si="7"/>
        <v>100</v>
      </c>
    </row>
    <row r="155" spans="1:6" ht="58.8" customHeight="1" x14ac:dyDescent="0.3">
      <c r="A155" s="34" t="s">
        <v>231</v>
      </c>
      <c r="B155" s="35" t="s">
        <v>215</v>
      </c>
      <c r="C155" s="38">
        <v>0</v>
      </c>
      <c r="D155" s="38">
        <v>779135</v>
      </c>
      <c r="E155" s="38">
        <f>723862+55273</f>
        <v>779135</v>
      </c>
      <c r="F155" s="15">
        <f t="shared" si="7"/>
        <v>100</v>
      </c>
    </row>
    <row r="156" spans="1:6" ht="140.4" customHeight="1" x14ac:dyDescent="0.3">
      <c r="A156" s="34" t="s">
        <v>232</v>
      </c>
      <c r="B156" s="35" t="s">
        <v>225</v>
      </c>
      <c r="C156" s="38">
        <v>0</v>
      </c>
      <c r="D156" s="38">
        <v>1817893.25</v>
      </c>
      <c r="E156" s="38">
        <v>1817893.25</v>
      </c>
      <c r="F156" s="15">
        <f t="shared" si="7"/>
        <v>100</v>
      </c>
    </row>
    <row r="157" spans="1:6" ht="68.400000000000006" customHeight="1" x14ac:dyDescent="0.3">
      <c r="A157" s="34" t="s">
        <v>233</v>
      </c>
      <c r="B157" s="35" t="s">
        <v>225</v>
      </c>
      <c r="C157" s="38">
        <v>0</v>
      </c>
      <c r="D157" s="38">
        <v>19500000</v>
      </c>
      <c r="E157" s="38">
        <v>19500000</v>
      </c>
      <c r="F157" s="15">
        <f t="shared" si="7"/>
        <v>100</v>
      </c>
    </row>
    <row r="158" spans="1:6" ht="44.4" customHeight="1" x14ac:dyDescent="0.3">
      <c r="A158" s="34" t="s">
        <v>234</v>
      </c>
      <c r="B158" s="35" t="s">
        <v>225</v>
      </c>
      <c r="C158" s="38">
        <v>0</v>
      </c>
      <c r="D158" s="38">
        <v>14024425</v>
      </c>
      <c r="E158" s="38">
        <v>14024425</v>
      </c>
      <c r="F158" s="15">
        <f t="shared" si="7"/>
        <v>100</v>
      </c>
    </row>
    <row r="159" spans="1:6" ht="30" customHeight="1" x14ac:dyDescent="0.3">
      <c r="A159" s="34" t="s">
        <v>235</v>
      </c>
      <c r="B159" s="35" t="s">
        <v>215</v>
      </c>
      <c r="C159" s="38">
        <v>0</v>
      </c>
      <c r="D159" s="38">
        <v>1000000</v>
      </c>
      <c r="E159" s="38">
        <v>1000000</v>
      </c>
      <c r="F159" s="15">
        <f t="shared" si="7"/>
        <v>100</v>
      </c>
    </row>
    <row r="160" spans="1:6" ht="73.8" hidden="1" customHeight="1" x14ac:dyDescent="0.3">
      <c r="A160" s="46" t="s">
        <v>236</v>
      </c>
      <c r="B160" s="35" t="s">
        <v>225</v>
      </c>
      <c r="C160" s="38"/>
      <c r="D160" s="38"/>
      <c r="E160" s="38"/>
      <c r="F160" s="15" t="e">
        <f t="shared" si="7"/>
        <v>#DIV/0!</v>
      </c>
    </row>
    <row r="161" spans="1:6" ht="35.4" customHeight="1" x14ac:dyDescent="0.3">
      <c r="A161" s="34" t="s">
        <v>237</v>
      </c>
      <c r="B161" s="35" t="s">
        <v>215</v>
      </c>
      <c r="C161" s="38">
        <v>0</v>
      </c>
      <c r="D161" s="38">
        <v>662613</v>
      </c>
      <c r="E161" s="38">
        <v>662613</v>
      </c>
      <c r="F161" s="15">
        <f t="shared" si="7"/>
        <v>100</v>
      </c>
    </row>
    <row r="162" spans="1:6" ht="181.2" customHeight="1" x14ac:dyDescent="0.3">
      <c r="A162" s="34" t="s">
        <v>238</v>
      </c>
      <c r="B162" s="35" t="s">
        <v>225</v>
      </c>
      <c r="C162" s="38">
        <v>0</v>
      </c>
      <c r="D162" s="38">
        <v>3914816.65</v>
      </c>
      <c r="E162" s="38">
        <f>1976290+1341817.79</f>
        <v>3318107.79</v>
      </c>
      <c r="F162" s="15">
        <f t="shared" si="7"/>
        <v>84.757680541692807</v>
      </c>
    </row>
    <row r="163" spans="1:6" ht="44.4" customHeight="1" x14ac:dyDescent="0.3">
      <c r="A163" s="34" t="s">
        <v>239</v>
      </c>
      <c r="B163" s="35" t="s">
        <v>225</v>
      </c>
      <c r="C163" s="38">
        <v>1835129.19</v>
      </c>
      <c r="D163" s="38">
        <v>1835129.19</v>
      </c>
      <c r="E163" s="38">
        <v>1835129.19</v>
      </c>
      <c r="F163" s="15">
        <f t="shared" si="7"/>
        <v>100</v>
      </c>
    </row>
    <row r="164" spans="1:6" ht="53.4" hidden="1" customHeight="1" x14ac:dyDescent="0.3">
      <c r="A164" s="34" t="s">
        <v>240</v>
      </c>
      <c r="B164" s="35" t="s">
        <v>241</v>
      </c>
      <c r="C164" s="38"/>
      <c r="D164" s="38"/>
      <c r="E164" s="38"/>
      <c r="F164" s="15" t="e">
        <f t="shared" si="7"/>
        <v>#DIV/0!</v>
      </c>
    </row>
    <row r="165" spans="1:6" ht="60" hidden="1" customHeight="1" x14ac:dyDescent="0.3">
      <c r="A165" s="34" t="s">
        <v>242</v>
      </c>
      <c r="B165" s="35" t="s">
        <v>243</v>
      </c>
      <c r="C165" s="38"/>
      <c r="D165" s="38"/>
      <c r="E165" s="38"/>
      <c r="F165" s="15" t="e">
        <f t="shared" si="7"/>
        <v>#DIV/0!</v>
      </c>
    </row>
    <row r="166" spans="1:6" ht="75.599999999999994" hidden="1" customHeight="1" x14ac:dyDescent="0.3">
      <c r="A166" s="34" t="s">
        <v>244</v>
      </c>
      <c r="B166" s="35" t="s">
        <v>245</v>
      </c>
      <c r="C166" s="38"/>
      <c r="D166" s="38"/>
      <c r="E166" s="38"/>
      <c r="F166" s="15">
        <v>0</v>
      </c>
    </row>
    <row r="167" spans="1:6" ht="64.8" hidden="1" customHeight="1" x14ac:dyDescent="0.3">
      <c r="A167" s="34" t="s">
        <v>246</v>
      </c>
      <c r="B167" s="35" t="s">
        <v>225</v>
      </c>
      <c r="C167" s="38"/>
      <c r="D167" s="38"/>
      <c r="E167" s="38"/>
      <c r="F167" s="15" t="e">
        <f>E167/D167*100</f>
        <v>#DIV/0!</v>
      </c>
    </row>
    <row r="168" spans="1:6" ht="21.75" customHeight="1" x14ac:dyDescent="0.3">
      <c r="A168" s="30" t="s">
        <v>247</v>
      </c>
      <c r="B168" s="31" t="s">
        <v>248</v>
      </c>
      <c r="C168" s="33">
        <v>0</v>
      </c>
      <c r="D168" s="33">
        <v>15000</v>
      </c>
      <c r="E168" s="33">
        <v>15000</v>
      </c>
      <c r="F168" s="15"/>
    </row>
    <row r="169" spans="1:6" ht="78" hidden="1" x14ac:dyDescent="0.3">
      <c r="A169" s="30" t="s">
        <v>249</v>
      </c>
      <c r="B169" s="31" t="s">
        <v>250</v>
      </c>
      <c r="C169" s="47">
        <f>75988-75988</f>
        <v>0</v>
      </c>
      <c r="D169" s="47">
        <f>75988-75988</f>
        <v>0</v>
      </c>
      <c r="E169" s="47">
        <v>0</v>
      </c>
      <c r="F169" s="15"/>
    </row>
    <row r="170" spans="1:6" ht="22.8" customHeight="1" x14ac:dyDescent="0.3">
      <c r="A170" s="43" t="s">
        <v>251</v>
      </c>
      <c r="B170" s="51"/>
      <c r="C170" s="52">
        <f>C13+C56+C54+C52+C53</f>
        <v>2533260379.4799995</v>
      </c>
      <c r="D170" s="52">
        <f>D13+D56+D54+D53</f>
        <v>2771397731.7799997</v>
      </c>
      <c r="E170" s="52">
        <f>E13+E56+E54+E53</f>
        <v>2782008882.5699997</v>
      </c>
      <c r="F170" s="22">
        <f>E170/D170*100</f>
        <v>100.38288083548315</v>
      </c>
    </row>
    <row r="173" spans="1:6" x14ac:dyDescent="0.2">
      <c r="D173" s="2"/>
    </row>
    <row r="174" spans="1:6" x14ac:dyDescent="0.2">
      <c r="E174" s="4"/>
    </row>
    <row r="3514" spans="1:8" s="3" customFormat="1" x14ac:dyDescent="0.2">
      <c r="A3514" s="7"/>
      <c r="C3514" s="3" t="s">
        <v>252</v>
      </c>
      <c r="G3514" s="8"/>
      <c r="H3514" s="8"/>
    </row>
  </sheetData>
  <mergeCells count="6">
    <mergeCell ref="F10:F11"/>
    <mergeCell ref="A9:E9"/>
    <mergeCell ref="A10:A11"/>
    <mergeCell ref="B10:B11"/>
    <mergeCell ref="C10:D10"/>
    <mergeCell ref="E10:E11"/>
  </mergeCells>
  <pageMargins left="0.59055118110236227" right="0.15748031496062992" top="0.33" bottom="0.28000000000000003" header="0.39" footer="0.31496062992125984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 по реш.Сессии</vt:lpstr>
      <vt:lpstr>'доходы 2024 по реш.Сессии'!Заголовки_для_печати</vt:lpstr>
      <vt:lpstr>'доходы 2024 по реш.Сессии'!Область_печати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2025-03-31T06:48:46Z</cp:lastPrinted>
  <dcterms:created xsi:type="dcterms:W3CDTF">2025-03-06T09:23:35Z</dcterms:created>
  <dcterms:modified xsi:type="dcterms:W3CDTF">2025-03-31T06:49:00Z</dcterms:modified>
</cp:coreProperties>
</file>