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СЕССИИ\решения 2024\14 сессия 25.09.2024\Решения 14 сессии\Решение 210 о внесении изм в бюджет 2024-2026\"/>
    </mc:Choice>
  </mc:AlternateContent>
  <bookViews>
    <workbookView xWindow="0" yWindow="0" windowWidth="28800" windowHeight="12435"/>
  </bookViews>
  <sheets>
    <sheet name="муниц.программы" sheetId="1" r:id="rId1"/>
  </sheets>
  <definedNames>
    <definedName name="_GoBack" localSheetId="0">муниц.программы!#REF!</definedName>
    <definedName name="Z_24511C80_3FA0_48FC_90F7_EBC53C463C20_.wvu.Cols" localSheetId="0" hidden="1">муниц.программы!$D:$F</definedName>
    <definedName name="Z_24511C80_3FA0_48FC_90F7_EBC53C463C20_.wvu.Rows" localSheetId="0" hidden="1">муниц.программы!#REF!,муниц.программы!#REF!,муниц.программы!$261:$262,муниц.программы!$274:$274,муниц.программы!$276:$278,муниц.программы!#REF!,муниц.программы!$306:$308,муниц.программы!#REF!,муниц.программы!#REF!</definedName>
    <definedName name="Z_40EAE2DB_2B97_4552_B38F_B9A1066F8ED9_.wvu.Cols" localSheetId="0" hidden="1">муниц.программы!$D:$F</definedName>
    <definedName name="Z_40EAE2DB_2B97_4552_B38F_B9A1066F8ED9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$47:$50,муниц.программы!#REF!,муниц.программы!#REF!,муниц.программы!#REF!,муниц.программы!$107:$109,муниц.программы!#REF!,муниц.программы!#REF!,муниц.программы!#REF!,муниц.программы!#REF!,муниц.программы!#REF!,муниц.программы!#REF!,муниц.программы!#REF!,муниц.программы!$209:$213,муниц.программы!#REF!,муниц.программы!#REF!,муниц.программы!#REF!,муниц.программы!#REF!,муниц.программы!#REF!,муниц.программы!$262:$262,муниц.программы!$274:$274,муниц.программы!$276:$278,муниц.программы!#REF!,муниц.программы!$306:$308,муниц.программы!#REF!,муниц.программы!#REF!,муниц.программы!#REF!,муниц.программы!#REF!,муниц.программы!#REF!,муниц.программы!#REF!,муниц.программы!$374:$374</definedName>
    <definedName name="Z_77FCF446_B765_4948_B6FF_401DC7EB21B6_.wvu.Cols" localSheetId="0" hidden="1">муниц.программы!$D:$F</definedName>
    <definedName name="Z_77FCF446_B765_4948_B6FF_401DC7EB21B6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$47:$50,муниц.программы!#REF!,муниц.программы!#REF!,муниц.программы!#REF!,муниц.программы!$107:$109,муниц.программы!#REF!,муниц.программы!#REF!,муниц.программы!#REF!,муниц.программы!#REF!,муниц.программы!#REF!,муниц.программы!#REF!,муниц.программы!#REF!,муниц.программы!$209:$213,муниц.программы!#REF!,муниц.программы!#REF!,муниц.программы!#REF!,муниц.программы!#REF!,муниц.программы!#REF!,муниц.программы!$262:$262,муниц.программы!$274:$274,муниц.программы!$276:$278,муниц.программы!#REF!,муниц.программы!$306:$308,муниц.программы!#REF!,муниц.программы!#REF!,муниц.программы!#REF!,муниц.программы!#REF!,муниц.программы!#REF!,муниц.программы!#REF!,муниц.программы!$374:$374</definedName>
  </definedNames>
  <calcPr calcId="152511"/>
</workbook>
</file>

<file path=xl/calcChain.xml><?xml version="1.0" encoding="utf-8"?>
<calcChain xmlns="http://schemas.openxmlformats.org/spreadsheetml/2006/main">
  <c r="N281" i="1" l="1"/>
  <c r="N284" i="1"/>
  <c r="N278" i="1"/>
  <c r="N350" i="1"/>
  <c r="N302" i="1"/>
  <c r="N333" i="1"/>
  <c r="N305" i="1"/>
  <c r="N251" i="1"/>
  <c r="N106" i="1"/>
  <c r="N122" i="1"/>
  <c r="N98" i="1"/>
  <c r="N60" i="1"/>
  <c r="N354" i="1" l="1"/>
  <c r="N33" i="1"/>
  <c r="N352" i="1"/>
  <c r="N351" i="1" s="1"/>
  <c r="N340" i="1"/>
  <c r="N337" i="1"/>
  <c r="N346" i="1"/>
  <c r="N341" i="1"/>
  <c r="N338" i="1"/>
  <c r="N315" i="1"/>
  <c r="N301" i="1"/>
  <c r="N288" i="1"/>
  <c r="N238" i="1"/>
  <c r="N169" i="1"/>
  <c r="N173" i="1" l="1"/>
  <c r="N172" i="1" s="1"/>
  <c r="N174" i="1"/>
  <c r="N254" i="1" l="1"/>
  <c r="N203" i="1"/>
  <c r="N181" i="1"/>
  <c r="N141" i="1"/>
  <c r="N139" i="1"/>
  <c r="N143" i="1"/>
  <c r="N146" i="1"/>
  <c r="N132" i="1"/>
  <c r="N55" i="1"/>
  <c r="N87" i="1"/>
  <c r="N72" i="1"/>
  <c r="N71" i="1" s="1"/>
  <c r="N70" i="1"/>
  <c r="N69" i="1" s="1"/>
  <c r="N67" i="1"/>
  <c r="N65" i="1"/>
  <c r="N63" i="1"/>
  <c r="N76" i="1"/>
  <c r="N51" i="1"/>
  <c r="N41" i="1"/>
  <c r="N17" i="1" l="1"/>
  <c r="O14" i="1" l="1"/>
  <c r="N331" i="1" l="1"/>
  <c r="O61" i="1"/>
  <c r="N61" i="1"/>
  <c r="N59" i="1"/>
  <c r="N313" i="1" l="1"/>
  <c r="N161" i="1" l="1"/>
  <c r="N162" i="1"/>
  <c r="O57" i="1"/>
  <c r="N14" i="1" l="1"/>
  <c r="N36" i="1"/>
  <c r="N35" i="1" s="1"/>
  <c r="N75" i="1" l="1"/>
  <c r="N57" i="1"/>
  <c r="N56" i="1" s="1"/>
  <c r="N89" i="1" l="1"/>
  <c r="O24" i="1" l="1"/>
  <c r="P26" i="1"/>
  <c r="O26" i="1"/>
  <c r="N26" i="1"/>
  <c r="P21" i="1"/>
  <c r="O21" i="1"/>
  <c r="N21" i="1"/>
  <c r="O294" i="1"/>
  <c r="O293" i="1" s="1"/>
  <c r="O296" i="1"/>
  <c r="N343" i="1"/>
  <c r="P138" i="1"/>
  <c r="O127" i="1"/>
  <c r="N127" i="1"/>
  <c r="O138" i="1"/>
  <c r="N138" i="1"/>
  <c r="P24" i="1"/>
  <c r="N24" i="1"/>
  <c r="P54" i="1"/>
  <c r="P53" i="1" s="1"/>
  <c r="O54" i="1"/>
  <c r="O53" i="1" s="1"/>
  <c r="N54" i="1"/>
  <c r="N53" i="1" s="1"/>
  <c r="P350" i="1" l="1"/>
  <c r="O350" i="1"/>
  <c r="P14" i="1"/>
  <c r="P371" i="1" l="1"/>
  <c r="P370" i="1" s="1"/>
  <c r="O371" i="1"/>
  <c r="O370" i="1" s="1"/>
  <c r="N371" i="1"/>
  <c r="N370" i="1" s="1"/>
  <c r="P368" i="1"/>
  <c r="P367" i="1" s="1"/>
  <c r="P366" i="1" s="1"/>
  <c r="O368" i="1"/>
  <c r="O367" i="1" s="1"/>
  <c r="O366" i="1" s="1"/>
  <c r="N368" i="1"/>
  <c r="N367" i="1" s="1"/>
  <c r="N366" i="1" s="1"/>
  <c r="O364" i="1"/>
  <c r="O363" i="1" s="1"/>
  <c r="P364" i="1"/>
  <c r="P363" i="1" s="1"/>
  <c r="N364" i="1"/>
  <c r="N363" i="1" s="1"/>
  <c r="P361" i="1"/>
  <c r="P360" i="1" s="1"/>
  <c r="N361" i="1"/>
  <c r="N360" i="1" s="1"/>
  <c r="O361" i="1"/>
  <c r="P358" i="1"/>
  <c r="P357" i="1" s="1"/>
  <c r="P356" i="1" s="1"/>
  <c r="O358" i="1"/>
  <c r="O357" i="1" s="1"/>
  <c r="O356" i="1" s="1"/>
  <c r="N358" i="1"/>
  <c r="N357" i="1" s="1"/>
  <c r="N356" i="1" s="1"/>
  <c r="O349" i="1"/>
  <c r="O348" i="1" s="1"/>
  <c r="O347" i="1" s="1"/>
  <c r="P349" i="1"/>
  <c r="P348" i="1" s="1"/>
  <c r="P347" i="1" s="1"/>
  <c r="N349" i="1"/>
  <c r="N348" i="1" s="1"/>
  <c r="N347" i="1" s="1"/>
  <c r="O345" i="1"/>
  <c r="O344" i="1" s="1"/>
  <c r="P345" i="1"/>
  <c r="P344" i="1" s="1"/>
  <c r="N345" i="1"/>
  <c r="N344" i="1" s="1"/>
  <c r="P342" i="1"/>
  <c r="N342" i="1"/>
  <c r="O342" i="1"/>
  <c r="O339" i="1"/>
  <c r="P339" i="1"/>
  <c r="N339" i="1"/>
  <c r="P336" i="1"/>
  <c r="P335" i="1" s="1"/>
  <c r="N336" i="1"/>
  <c r="N335" i="1" s="1"/>
  <c r="O336" i="1"/>
  <c r="O329" i="1"/>
  <c r="O328" i="1" s="1"/>
  <c r="P329" i="1"/>
  <c r="P328" i="1" s="1"/>
  <c r="N329" i="1"/>
  <c r="N328" i="1" s="1"/>
  <c r="P326" i="1"/>
  <c r="P325" i="1" s="1"/>
  <c r="N326" i="1"/>
  <c r="N325" i="1" s="1"/>
  <c r="O326" i="1"/>
  <c r="O325" i="1" s="1"/>
  <c r="O323" i="1"/>
  <c r="O322" i="1" s="1"/>
  <c r="P323" i="1"/>
  <c r="P322" i="1" s="1"/>
  <c r="N323" i="1"/>
  <c r="N322" i="1" s="1"/>
  <c r="P320" i="1"/>
  <c r="P319" i="1" s="1"/>
  <c r="N320" i="1"/>
  <c r="N319" i="1" s="1"/>
  <c r="O320" i="1"/>
  <c r="O319" i="1" s="1"/>
  <c r="O317" i="1"/>
  <c r="O316" i="1" s="1"/>
  <c r="P317" i="1"/>
  <c r="P316" i="1" s="1"/>
  <c r="N317" i="1"/>
  <c r="N316" i="1" s="1"/>
  <c r="P313" i="1"/>
  <c r="P312" i="1" s="1"/>
  <c r="N312" i="1"/>
  <c r="O313" i="1"/>
  <c r="O312" i="1" s="1"/>
  <c r="P310" i="1"/>
  <c r="P309" i="1" s="1"/>
  <c r="O310" i="1"/>
  <c r="O309" i="1" s="1"/>
  <c r="N310" i="1"/>
  <c r="N309" i="1" s="1"/>
  <c r="P307" i="1"/>
  <c r="P306" i="1" s="1"/>
  <c r="O307" i="1"/>
  <c r="O306" i="1" s="1"/>
  <c r="N307" i="1"/>
  <c r="N306" i="1" s="1"/>
  <c r="P304" i="1"/>
  <c r="P303" i="1" s="1"/>
  <c r="O304" i="1"/>
  <c r="N304" i="1"/>
  <c r="N303" i="1" s="1"/>
  <c r="O303" i="1"/>
  <c r="P300" i="1"/>
  <c r="P299" i="1" s="1"/>
  <c r="P298" i="1" s="1"/>
  <c r="O300" i="1"/>
  <c r="O299" i="1" s="1"/>
  <c r="O298" i="1" s="1"/>
  <c r="N300" i="1"/>
  <c r="N299" i="1" s="1"/>
  <c r="N298" i="1" s="1"/>
  <c r="P291" i="1"/>
  <c r="P290" i="1" s="1"/>
  <c r="P289" i="1" s="1"/>
  <c r="O291" i="1"/>
  <c r="O290" i="1" s="1"/>
  <c r="O289" i="1" s="1"/>
  <c r="N291" i="1"/>
  <c r="N290" i="1" s="1"/>
  <c r="N289" i="1" s="1"/>
  <c r="P287" i="1"/>
  <c r="P286" i="1" s="1"/>
  <c r="P285" i="1" s="1"/>
  <c r="O287" i="1"/>
  <c r="N287" i="1"/>
  <c r="N286" i="1" s="1"/>
  <c r="N285" i="1" s="1"/>
  <c r="O286" i="1"/>
  <c r="O285" i="1" s="1"/>
  <c r="P283" i="1"/>
  <c r="P282" i="1" s="1"/>
  <c r="O283" i="1"/>
  <c r="O282" i="1" s="1"/>
  <c r="N283" i="1"/>
  <c r="N282" i="1" s="1"/>
  <c r="P280" i="1"/>
  <c r="P279" i="1" s="1"/>
  <c r="O280" i="1"/>
  <c r="O279" i="1" s="1"/>
  <c r="N280" i="1"/>
  <c r="N279" i="1" s="1"/>
  <c r="P277" i="1"/>
  <c r="P276" i="1" s="1"/>
  <c r="O277" i="1"/>
  <c r="O276" i="1" s="1"/>
  <c r="N277" i="1"/>
  <c r="N276" i="1" s="1"/>
  <c r="P273" i="1"/>
  <c r="O273" i="1"/>
  <c r="N273" i="1"/>
  <c r="P271" i="1"/>
  <c r="O271" i="1"/>
  <c r="N271" i="1"/>
  <c r="P267" i="1"/>
  <c r="P266" i="1" s="1"/>
  <c r="O267" i="1"/>
  <c r="O266" i="1" s="1"/>
  <c r="N267" i="1"/>
  <c r="N266" i="1" s="1"/>
  <c r="P264" i="1"/>
  <c r="P263" i="1" s="1"/>
  <c r="O264" i="1"/>
  <c r="O263" i="1" s="1"/>
  <c r="N264" i="1"/>
  <c r="N263" i="1" s="1"/>
  <c r="P261" i="1"/>
  <c r="O261" i="1"/>
  <c r="N261" i="1"/>
  <c r="P259" i="1"/>
  <c r="O259" i="1"/>
  <c r="N259" i="1"/>
  <c r="P252" i="1"/>
  <c r="O252" i="1"/>
  <c r="N252" i="1"/>
  <c r="P249" i="1"/>
  <c r="P248" i="1" s="1"/>
  <c r="O249" i="1"/>
  <c r="O248" i="1" s="1"/>
  <c r="N249" i="1"/>
  <c r="N248" i="1" s="1"/>
  <c r="P245" i="1"/>
  <c r="P244" i="1" s="1"/>
  <c r="O245" i="1"/>
  <c r="O244" i="1" s="1"/>
  <c r="N245" i="1"/>
  <c r="N244" i="1" s="1"/>
  <c r="P242" i="1"/>
  <c r="O242" i="1"/>
  <c r="N242" i="1"/>
  <c r="P240" i="1"/>
  <c r="O240" i="1"/>
  <c r="N240" i="1"/>
  <c r="P237" i="1"/>
  <c r="P236" i="1" s="1"/>
  <c r="O237" i="1"/>
  <c r="O236" i="1" s="1"/>
  <c r="N237" i="1"/>
  <c r="N236" i="1" s="1"/>
  <c r="P232" i="1"/>
  <c r="P231" i="1" s="1"/>
  <c r="O232" i="1"/>
  <c r="O231" i="1" s="1"/>
  <c r="N232" i="1"/>
  <c r="N231" i="1" s="1"/>
  <c r="P229" i="1"/>
  <c r="P228" i="1" s="1"/>
  <c r="O229" i="1"/>
  <c r="O228" i="1" s="1"/>
  <c r="N229" i="1"/>
  <c r="N228" i="1" s="1"/>
  <c r="P226" i="1"/>
  <c r="P225" i="1" s="1"/>
  <c r="O226" i="1"/>
  <c r="N226" i="1"/>
  <c r="N225" i="1" s="1"/>
  <c r="O225" i="1"/>
  <c r="P223" i="1"/>
  <c r="P222" i="1" s="1"/>
  <c r="O223" i="1"/>
  <c r="N223" i="1"/>
  <c r="O222" i="1"/>
  <c r="N222" i="1"/>
  <c r="P220" i="1"/>
  <c r="P219" i="1" s="1"/>
  <c r="O220" i="1"/>
  <c r="O219" i="1" s="1"/>
  <c r="N220" i="1"/>
  <c r="N219" i="1" s="1"/>
  <c r="P216" i="1"/>
  <c r="P215" i="1" s="1"/>
  <c r="P214" i="1" s="1"/>
  <c r="O216" i="1"/>
  <c r="O215" i="1" s="1"/>
  <c r="O214" i="1" s="1"/>
  <c r="N216" i="1"/>
  <c r="N215" i="1" s="1"/>
  <c r="N214" i="1" s="1"/>
  <c r="P210" i="1"/>
  <c r="P209" i="1" s="1"/>
  <c r="O210" i="1"/>
  <c r="N210" i="1"/>
  <c r="N209" i="1" s="1"/>
  <c r="O209" i="1"/>
  <c r="P206" i="1"/>
  <c r="P205" i="1" s="1"/>
  <c r="P204" i="1" s="1"/>
  <c r="O206" i="1"/>
  <c r="O205" i="1" s="1"/>
  <c r="O204" i="1" s="1"/>
  <c r="N206" i="1"/>
  <c r="N205" i="1" s="1"/>
  <c r="N204" i="1" s="1"/>
  <c r="P202" i="1"/>
  <c r="P201" i="1" s="1"/>
  <c r="O202" i="1"/>
  <c r="N202" i="1"/>
  <c r="N201" i="1" s="1"/>
  <c r="O201" i="1"/>
  <c r="P197" i="1"/>
  <c r="P196" i="1" s="1"/>
  <c r="O197" i="1"/>
  <c r="O196" i="1" s="1"/>
  <c r="N197" i="1"/>
  <c r="N196" i="1" s="1"/>
  <c r="P194" i="1"/>
  <c r="P193" i="1" s="1"/>
  <c r="O194" i="1"/>
  <c r="O193" i="1" s="1"/>
  <c r="N194" i="1"/>
  <c r="N193" i="1" s="1"/>
  <c r="P191" i="1"/>
  <c r="P190" i="1" s="1"/>
  <c r="O191" i="1"/>
  <c r="O190" i="1" s="1"/>
  <c r="N191" i="1"/>
  <c r="N190" i="1" s="1"/>
  <c r="P188" i="1"/>
  <c r="P187" i="1" s="1"/>
  <c r="O188" i="1"/>
  <c r="O187" i="1" s="1"/>
  <c r="N188" i="1"/>
  <c r="N187" i="1" s="1"/>
  <c r="P185" i="1"/>
  <c r="P184" i="1" s="1"/>
  <c r="O185" i="1"/>
  <c r="O184" i="1" s="1"/>
  <c r="N185" i="1"/>
  <c r="N184" i="1" s="1"/>
  <c r="P179" i="1"/>
  <c r="O179" i="1"/>
  <c r="N179" i="1"/>
  <c r="P177" i="1"/>
  <c r="O177" i="1"/>
  <c r="N177" i="1"/>
  <c r="N176" i="1" s="1"/>
  <c r="P167" i="1"/>
  <c r="P166" i="1" s="1"/>
  <c r="O167" i="1"/>
  <c r="O166" i="1" s="1"/>
  <c r="N167" i="1"/>
  <c r="N166" i="1" s="1"/>
  <c r="P164" i="1"/>
  <c r="P163" i="1" s="1"/>
  <c r="O164" i="1"/>
  <c r="N164" i="1"/>
  <c r="N163" i="1" s="1"/>
  <c r="O163" i="1"/>
  <c r="P159" i="1"/>
  <c r="P158" i="1" s="1"/>
  <c r="O159" i="1"/>
  <c r="O158" i="1" s="1"/>
  <c r="N159" i="1"/>
  <c r="N158" i="1" s="1"/>
  <c r="P155" i="1"/>
  <c r="P154" i="1" s="1"/>
  <c r="O155" i="1"/>
  <c r="O154" i="1" s="1"/>
  <c r="N155" i="1"/>
  <c r="N154" i="1" s="1"/>
  <c r="P152" i="1"/>
  <c r="P151" i="1" s="1"/>
  <c r="O152" i="1"/>
  <c r="N152" i="1"/>
  <c r="N151" i="1" s="1"/>
  <c r="O151" i="1"/>
  <c r="P149" i="1"/>
  <c r="P148" i="1" s="1"/>
  <c r="O149" i="1"/>
  <c r="O148" i="1" s="1"/>
  <c r="N149" i="1"/>
  <c r="N148" i="1" s="1"/>
  <c r="P145" i="1"/>
  <c r="O145" i="1"/>
  <c r="N145" i="1"/>
  <c r="P137" i="1"/>
  <c r="O137" i="1"/>
  <c r="N137" i="1"/>
  <c r="P135" i="1"/>
  <c r="O135" i="1"/>
  <c r="N135" i="1"/>
  <c r="P133" i="1"/>
  <c r="O133" i="1"/>
  <c r="N133" i="1"/>
  <c r="P131" i="1"/>
  <c r="P130" i="1" s="1"/>
  <c r="O131" i="1"/>
  <c r="O130" i="1" s="1"/>
  <c r="N131" i="1"/>
  <c r="N130" i="1" s="1"/>
  <c r="P128" i="1"/>
  <c r="O128" i="1"/>
  <c r="N128" i="1"/>
  <c r="P126" i="1"/>
  <c r="O126" i="1"/>
  <c r="N126" i="1"/>
  <c r="P124" i="1"/>
  <c r="O124" i="1"/>
  <c r="N124" i="1"/>
  <c r="P121" i="1"/>
  <c r="P120" i="1" s="1"/>
  <c r="P119" i="1" s="1"/>
  <c r="O121" i="1"/>
  <c r="O120" i="1" s="1"/>
  <c r="O119" i="1" s="1"/>
  <c r="N121" i="1"/>
  <c r="N120" i="1" s="1"/>
  <c r="N119" i="1" s="1"/>
  <c r="P117" i="1"/>
  <c r="P116" i="1" s="1"/>
  <c r="O117" i="1"/>
  <c r="O116" i="1" s="1"/>
  <c r="N117" i="1"/>
  <c r="N116" i="1" s="1"/>
  <c r="P114" i="1"/>
  <c r="O114" i="1"/>
  <c r="N114" i="1"/>
  <c r="P112" i="1"/>
  <c r="O112" i="1"/>
  <c r="N112" i="1"/>
  <c r="P108" i="1"/>
  <c r="P107" i="1" s="1"/>
  <c r="O108" i="1"/>
  <c r="N108" i="1"/>
  <c r="N107" i="1" s="1"/>
  <c r="O107" i="1"/>
  <c r="P104" i="1"/>
  <c r="P103" i="1" s="1"/>
  <c r="O104" i="1"/>
  <c r="O103" i="1" s="1"/>
  <c r="N104" i="1"/>
  <c r="N103" i="1" s="1"/>
  <c r="P100" i="1"/>
  <c r="P99" i="1" s="1"/>
  <c r="O100" i="1"/>
  <c r="O99" i="1" s="1"/>
  <c r="N100" i="1"/>
  <c r="N99" i="1" s="1"/>
  <c r="P97" i="1"/>
  <c r="P96" i="1" s="1"/>
  <c r="O97" i="1"/>
  <c r="O96" i="1" s="1"/>
  <c r="N97" i="1"/>
  <c r="N96" i="1" s="1"/>
  <c r="P94" i="1"/>
  <c r="P93" i="1" s="1"/>
  <c r="O94" i="1"/>
  <c r="O93" i="1" s="1"/>
  <c r="N94" i="1"/>
  <c r="N93" i="1" s="1"/>
  <c r="P88" i="1"/>
  <c r="O88" i="1"/>
  <c r="N88" i="1"/>
  <c r="P86" i="1"/>
  <c r="P85" i="1" s="1"/>
  <c r="O86" i="1"/>
  <c r="O85" i="1" s="1"/>
  <c r="N86" i="1"/>
  <c r="N85" i="1" s="1"/>
  <c r="P82" i="1"/>
  <c r="P81" i="1" s="1"/>
  <c r="O82" i="1"/>
  <c r="O81" i="1" s="1"/>
  <c r="N82" i="1"/>
  <c r="N81" i="1" s="1"/>
  <c r="P79" i="1"/>
  <c r="P78" i="1" s="1"/>
  <c r="O79" i="1"/>
  <c r="O78" i="1" s="1"/>
  <c r="N79" i="1"/>
  <c r="N78" i="1" s="1"/>
  <c r="P49" i="1"/>
  <c r="O49" i="1"/>
  <c r="N49" i="1"/>
  <c r="P47" i="1"/>
  <c r="O47" i="1"/>
  <c r="N47" i="1"/>
  <c r="P44" i="1"/>
  <c r="P43" i="1" s="1"/>
  <c r="O44" i="1"/>
  <c r="O43" i="1" s="1"/>
  <c r="N44" i="1"/>
  <c r="N43" i="1" s="1"/>
  <c r="P28" i="1"/>
  <c r="P27" i="1" s="1"/>
  <c r="O28" i="1"/>
  <c r="N28" i="1"/>
  <c r="N27" i="1" s="1"/>
  <c r="O27" i="1"/>
  <c r="P25" i="1"/>
  <c r="O25" i="1"/>
  <c r="N25" i="1"/>
  <c r="P23" i="1"/>
  <c r="P22" i="1" s="1"/>
  <c r="O23" i="1"/>
  <c r="O22" i="1" s="1"/>
  <c r="N23" i="1"/>
  <c r="N22" i="1" s="1"/>
  <c r="P20" i="1"/>
  <c r="O20" i="1"/>
  <c r="N20" i="1"/>
  <c r="P18" i="1"/>
  <c r="O18" i="1"/>
  <c r="N18" i="1"/>
  <c r="N16" i="1"/>
  <c r="N15" i="1" s="1"/>
  <c r="P16" i="1"/>
  <c r="O16" i="1"/>
  <c r="P15" i="1"/>
  <c r="O15" i="1"/>
  <c r="N13" i="1"/>
  <c r="N12" i="1" s="1"/>
  <c r="P13" i="1"/>
  <c r="O13" i="1"/>
  <c r="O12" i="1" s="1"/>
  <c r="P12" i="1"/>
  <c r="N247" i="1" l="1"/>
  <c r="N157" i="1"/>
  <c r="N11" i="1"/>
  <c r="N123" i="1"/>
  <c r="N92" i="1"/>
  <c r="N46" i="1"/>
  <c r="P46" i="1"/>
  <c r="N239" i="1"/>
  <c r="N235" i="1" s="1"/>
  <c r="P239" i="1"/>
  <c r="P235" i="1" s="1"/>
  <c r="O239" i="1"/>
  <c r="O235" i="1" s="1"/>
  <c r="O46" i="1"/>
  <c r="O111" i="1"/>
  <c r="O110" i="1" s="1"/>
  <c r="P247" i="1"/>
  <c r="O77" i="1"/>
  <c r="N102" i="1"/>
  <c r="P102" i="1"/>
  <c r="N77" i="1"/>
  <c r="P77" i="1"/>
  <c r="O102" i="1"/>
  <c r="N111" i="1"/>
  <c r="N110" i="1" s="1"/>
  <c r="P111" i="1"/>
  <c r="P110" i="1" s="1"/>
  <c r="O247" i="1"/>
  <c r="O335" i="1"/>
  <c r="O302" i="1" s="1"/>
  <c r="P270" i="1"/>
  <c r="P269" i="1" s="1"/>
  <c r="O270" i="1"/>
  <c r="O269" i="1" s="1"/>
  <c r="N270" i="1"/>
  <c r="N269" i="1" s="1"/>
  <c r="P258" i="1"/>
  <c r="P257" i="1" s="1"/>
  <c r="P256" i="1" s="1"/>
  <c r="O258" i="1"/>
  <c r="O257" i="1" s="1"/>
  <c r="O256" i="1" s="1"/>
  <c r="N258" i="1"/>
  <c r="N257" i="1" s="1"/>
  <c r="N256" i="1" s="1"/>
  <c r="P218" i="1"/>
  <c r="O218" i="1"/>
  <c r="N218" i="1"/>
  <c r="P200" i="1"/>
  <c r="P199" i="1" s="1"/>
  <c r="O200" i="1"/>
  <c r="O199" i="1" s="1"/>
  <c r="N200" i="1"/>
  <c r="N199" i="1" s="1"/>
  <c r="P183" i="1"/>
  <c r="O183" i="1"/>
  <c r="N183" i="1"/>
  <c r="P176" i="1"/>
  <c r="O176" i="1"/>
  <c r="P157" i="1"/>
  <c r="O157" i="1"/>
  <c r="P147" i="1"/>
  <c r="O147" i="1"/>
  <c r="N147" i="1"/>
  <c r="P123" i="1"/>
  <c r="O123" i="1"/>
  <c r="P92" i="1"/>
  <c r="O92" i="1"/>
  <c r="P84" i="1"/>
  <c r="O84" i="1"/>
  <c r="N84" i="1"/>
  <c r="P11" i="1"/>
  <c r="O11" i="1"/>
  <c r="P302" i="1"/>
  <c r="O360" i="1"/>
  <c r="O10" i="1" l="1"/>
  <c r="P234" i="1"/>
  <c r="N10" i="1"/>
  <c r="N234" i="1"/>
  <c r="N91" i="1"/>
  <c r="P10" i="1"/>
  <c r="O91" i="1"/>
  <c r="P91" i="1"/>
  <c r="O234" i="1"/>
  <c r="N373" i="1" l="1"/>
  <c r="P373" i="1"/>
  <c r="O373" i="1"/>
</calcChain>
</file>

<file path=xl/sharedStrings.xml><?xml version="1.0" encoding="utf-8"?>
<sst xmlns="http://schemas.openxmlformats.org/spreadsheetml/2006/main" count="2979" uniqueCount="394">
  <si>
    <t xml:space="preserve"> от  26  декабря     2012г.   N  120</t>
  </si>
  <si>
    <t>Распределение бюджетных ассигнований на реализацию муниципальных программ                                                                           Вельского муниципального района на 2024 год и плановый период 2025-2026 годы</t>
  </si>
  <si>
    <t>Наименование</t>
  </si>
  <si>
    <t>Гла-ва</t>
  </si>
  <si>
    <t>Раздел</t>
  </si>
  <si>
    <t>Под-раздел</t>
  </si>
  <si>
    <t>Целевая статья</t>
  </si>
  <si>
    <t>Вид рас-ходов</t>
  </si>
  <si>
    <t>Сумма, тыс.руб.</t>
  </si>
  <si>
    <t>программа</t>
  </si>
  <si>
    <t>подпрограмма</t>
  </si>
  <si>
    <t>основное мероприятие</t>
  </si>
  <si>
    <t xml:space="preserve"> направление расходов</t>
  </si>
  <si>
    <t>2024 год</t>
  </si>
  <si>
    <t>2025 год</t>
  </si>
  <si>
    <t>2026 год</t>
  </si>
  <si>
    <t>Муниципальная программа Вельского муниципального района Архангельской области "Развитие образования в Вельском муниципальном районе"</t>
  </si>
  <si>
    <t>07</t>
  </si>
  <si>
    <t>01</t>
  </si>
  <si>
    <t xml:space="preserve">01 </t>
  </si>
  <si>
    <t xml:space="preserve"> 0 </t>
  </si>
  <si>
    <t>0</t>
  </si>
  <si>
    <t>0000</t>
  </si>
  <si>
    <t>000</t>
  </si>
  <si>
    <t>Подпрограмма "Развитие дошкольного, общего и дополнительного образования"</t>
  </si>
  <si>
    <t xml:space="preserve"> 1 </t>
  </si>
  <si>
    <t xml:space="preserve"> 0000</t>
  </si>
  <si>
    <t xml:space="preserve">Обеспечение государственных гарантий прав граждан на получение общедоступного и бесплатного дошкольного, общего и дополнительного образования </t>
  </si>
  <si>
    <t>1</t>
  </si>
  <si>
    <t>Субсидии муниципальным образовательным учреждениям на финансовое обеспечение муниципальных услуг (выполнение работ)</t>
  </si>
  <si>
    <t>8401</t>
  </si>
  <si>
    <t>Субсидии бюджетным учреждениям</t>
  </si>
  <si>
    <t>610</t>
  </si>
  <si>
    <t>Субвенция бюджетам муниципальных образований на реализацию основных общеобразовательных программ в общеобразовательных учреждениях</t>
  </si>
  <si>
    <t>2</t>
  </si>
  <si>
    <t>Реализация образовательных программ</t>
  </si>
  <si>
    <t>Л862</t>
  </si>
  <si>
    <t>Обеспечение питанием обучающихся по программам начального общего, основного общего, среднего общего образования в муниципальных общеобразовательных организациях, проживающих в интернате</t>
  </si>
  <si>
    <t>3</t>
  </si>
  <si>
    <t>S833</t>
  </si>
  <si>
    <t>Компенсация родительской платы за присмотр и уход за ребенком в образовательных организациях, реализующих образовательную программу дошкольного образования</t>
  </si>
  <si>
    <t>4</t>
  </si>
  <si>
    <t>Л865</t>
  </si>
  <si>
    <t>Организация бесплатного горячего питания обучающихся, осваивающих образовательные программы начального общего образования</t>
  </si>
  <si>
    <t>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</si>
  <si>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</si>
  <si>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</si>
  <si>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бюджетам муниципальных районов, муниципальных округов и городских округов Архангельской области)</t>
  </si>
  <si>
    <t>6</t>
  </si>
  <si>
    <t>5303</t>
  </si>
  <si>
    <t>Обеспечение функционирования системы персонифицированного финансирования дополнительного образования</t>
  </si>
  <si>
    <t>8</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</si>
  <si>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</si>
  <si>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</si>
  <si>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</si>
  <si>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</si>
  <si>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</si>
  <si>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</si>
  <si>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"Социальная поддержка граждан"</t>
  </si>
  <si>
    <t>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t>
  </si>
  <si>
    <t>Л839</t>
  </si>
  <si>
    <t>Подпрограмма № 3 "Обеспечение комплексной безопасности, укрепление материально-технической базы образовательных учреждений"</t>
  </si>
  <si>
    <t>Капитальный и текущий ремонт объектов муниципальной формы собственности</t>
  </si>
  <si>
    <t>8033</t>
  </si>
  <si>
    <t>Мероприятия, направленные на устранение предписаний надзорных  органов, укрепление материально-технической базы столовых и пищеблоков в целях создания условий для организации горячего питания обучающихся, получающих начальное общее образование</t>
  </si>
  <si>
    <t>7</t>
  </si>
  <si>
    <t>S656</t>
  </si>
  <si>
    <t xml:space="preserve">Подпрограмма "Проведение мероприятий, обеспечивающих выявление и поддержку интеллектуально одаренных и талантливых детей, а также воспитательных мероприятий патриотической, гражданской, духовно-нравственной, художественно-эстетической, спортивной направленности"  </t>
  </si>
  <si>
    <t>09</t>
  </si>
  <si>
    <t>Мероприятия, проводимые муниципальными бюджетными и автономными учреждениями, находящимися в ведении Управления образования</t>
  </si>
  <si>
    <t>Мероприятия в области образования</t>
  </si>
  <si>
    <t xml:space="preserve">8045 </t>
  </si>
  <si>
    <t>8045</t>
  </si>
  <si>
    <t>Мероприятия, проводимые Управлением образования администрации Вельского муниципального района (организация военно-полевых сборов для обучающихся 10-х классов муниципальных общеобразовательных учреждений, направленных на формирование навыков воинской службы)</t>
  </si>
  <si>
    <t>Иные закупки товаров, работ и услуг для обеспечения государственных (муниципальных) нужд</t>
  </si>
  <si>
    <t>240</t>
  </si>
  <si>
    <t xml:space="preserve">Подпрограмма "Организация летнего отдыха и оздоровления детей"       </t>
  </si>
  <si>
    <t>Мероприятия по проведению оздоровительной кампании детей за счет средств областного бюджета</t>
  </si>
  <si>
    <t xml:space="preserve">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t>
  </si>
  <si>
    <t>Л832</t>
  </si>
  <si>
    <t>Мероприятия по обеспечению деятельности МАУ ЛО "Орленок"</t>
  </si>
  <si>
    <t>8833</t>
  </si>
  <si>
    <t>Уплата налогов, сборов и иных платежей</t>
  </si>
  <si>
    <t>850</t>
  </si>
  <si>
    <t>Муниципальная программа Вельского муниципального района  «Развитие культуры и туризма»</t>
  </si>
  <si>
    <t>08</t>
  </si>
  <si>
    <t xml:space="preserve">02 </t>
  </si>
  <si>
    <t>Подпрограмма «Создание условий для повышения качества и многообразия услуг, предоставляемых муниципальными учреждениями культуры, учреждениями дополнительного образования в сфере культуры»</t>
  </si>
  <si>
    <t>Осуществление библиотечно-информационного обслуживания</t>
  </si>
  <si>
    <t>Функционирование муниципальных библиотек</t>
  </si>
  <si>
    <t>02</t>
  </si>
  <si>
    <t>8501</t>
  </si>
  <si>
    <t>Обеспечение функционирования деятельности учреждений культурно-досугового типа</t>
  </si>
  <si>
    <t>Функционирование муниципальных учреждений культурно-досугового типа</t>
  </si>
  <si>
    <t>8503</t>
  </si>
  <si>
    <t>Обеспечение деятельности учреждений дополнительного образования</t>
  </si>
  <si>
    <t xml:space="preserve">Подпрограмма "Организация и проведение культурных мероприятий"       </t>
  </si>
  <si>
    <t>Организация и проведение мероприятий районного, областного и федерального значения</t>
  </si>
  <si>
    <t>Мероприятия в сфере культуры и искусства</t>
  </si>
  <si>
    <t>8040</t>
  </si>
  <si>
    <t>Сохранение, возрождение и развитие народных художественных промыслов</t>
  </si>
  <si>
    <t>Подпрограмма «Социальная поддержка граждан, проживающих и работающих в Вельском районе»</t>
  </si>
  <si>
    <t>Меры социальной поддержки квалифицированных специалистов культуры</t>
  </si>
  <si>
    <t>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 на территории Архангельской области</t>
  </si>
  <si>
    <t>S824</t>
  </si>
  <si>
    <t xml:space="preserve">Обеспечение мер социальной поддержки работникам муниципальных учреждений МО "Вельский муниципальный район", проживающих и работающих в сельской местности </t>
  </si>
  <si>
    <t>8702</t>
  </si>
  <si>
    <t>Меры социальной поддержки педагогическим работникам образовательных организаций дополнительного образования в сельских населенных пунктах, рабочих поселках (поселках городского типа)</t>
  </si>
  <si>
    <t>Подпрограмма «Капитальный и текущий ремонт в учреждениях культуры и дополнительного образования»</t>
  </si>
  <si>
    <t>Капитальный и текущий ремонт в учреждениях культуры и дополнительного образования</t>
  </si>
  <si>
    <t>Капитальный ремонт, ремонт объектов муниципальной формы собственности</t>
  </si>
  <si>
    <t>Подпрограмма «Софинансирование мероприятий государственных программ»</t>
  </si>
  <si>
    <t>Обеспечение учреждений культуры специализированным автотранспортом для обслуживания населения в целях реализации национального проекта "Культура"</t>
  </si>
  <si>
    <t>5519</t>
  </si>
  <si>
    <t xml:space="preserve">Государственная поддержка отрасли культуры (реализация мероприятий по модернизации библиотек в части комплектования книжных фондов муниципальных библиотек) </t>
  </si>
  <si>
    <t>L519</t>
  </si>
  <si>
    <t>Государственная поддержка лучших муниципальных учреждений культуры муниципальных образований Архангельской области, муниципальных образовательных организаций дополнительного образования детей (детских школ искусств по видам искусств) муниципальных образований Архангельской области, находящихся на территории сельских поселений Архангельской области и их работникам</t>
  </si>
  <si>
    <t>Федеральный проект «Развитие искусства и творчества»</t>
  </si>
  <si>
    <t>W</t>
  </si>
  <si>
    <t xml:space="preserve">Обеспечение развития и укрепления материально-технической базы домов культуры в населенных пунктах с числом жителей до 50 тысяч человек </t>
  </si>
  <si>
    <t>L467</t>
  </si>
  <si>
    <t>Общественно-значимые культурные мероприятия в рамках проекта «ЛЮБО-ДОРОГО»</t>
  </si>
  <si>
    <t>S836</t>
  </si>
  <si>
    <t>Реализация приоритетных проектов в сфере туризма</t>
  </si>
  <si>
    <t>S855</t>
  </si>
  <si>
    <t>Комплектование книжных фондов библиотек муниципальных образований Архангельской области и подписка на периодическую печать</t>
  </si>
  <si>
    <t>S682</t>
  </si>
  <si>
    <t>Федеральный проект «Творческие люди», Государственна поддержка отрасли культуры (государственная поддержка лучших сельских учреждений культуры)</t>
  </si>
  <si>
    <t>А</t>
  </si>
  <si>
    <t>Муниципальная программа Вельского муниципального района Архангельской области "Адресная социальная поддержка населения"</t>
  </si>
  <si>
    <t>10</t>
  </si>
  <si>
    <t>06</t>
  </si>
  <si>
    <t xml:space="preserve">03 </t>
  </si>
  <si>
    <t>Оказание помощи семьям и гражданам, находящимся в трудной жизненной ситуации</t>
  </si>
  <si>
    <t>Мероприятия в сфере социальной политики, осуществляемые органами местного самоуправления</t>
  </si>
  <si>
    <t>03</t>
  </si>
  <si>
    <t>8054</t>
  </si>
  <si>
    <t>Публичные нормативные социальные выплаты гражданам</t>
  </si>
  <si>
    <t>310</t>
  </si>
  <si>
    <t>Поддержка старшего поколения</t>
  </si>
  <si>
    <t>Оказание помощи общественным организациям: инвалидов и детей-инвалидов</t>
  </si>
  <si>
    <t>Муниципальная программа Вельского муниципального района Архангельской области "Развитие физической культуры и спорта"</t>
  </si>
  <si>
    <t>11</t>
  </si>
  <si>
    <t xml:space="preserve">04 </t>
  </si>
  <si>
    <t xml:space="preserve"> 0</t>
  </si>
  <si>
    <t>Участие сборных команд района в комплексных спортивно-массовых мероприятиях: всероссийских, Архангельской области, районных. Организация и проведение физкультурных, спортивных и массовых мероприятий Вельского района Архангельской области</t>
  </si>
  <si>
    <t>04</t>
  </si>
  <si>
    <t>Мероприятия в области физической культуры и спорта</t>
  </si>
  <si>
    <t>8541</t>
  </si>
  <si>
    <t>Расходы на выплаты персоналу казенных учреждений</t>
  </si>
  <si>
    <t>110</t>
  </si>
  <si>
    <t>Приобретение спортивного инвентаря и оборудования для сборных команд и спортсменов Вельского района</t>
  </si>
  <si>
    <t>Мероприятия по осуществлению деятельности муниципальных учреждений в области физической культуры и спорта</t>
  </si>
  <si>
    <t>Муниципальная программа Вельского муниципального района Архангельской области "Развитие агропромышленного комплекса"</t>
  </si>
  <si>
    <t>05</t>
  </si>
  <si>
    <t>Обеспечение продвижения продукции АПК района</t>
  </si>
  <si>
    <t xml:space="preserve">05 </t>
  </si>
  <si>
    <t xml:space="preserve">0 </t>
  </si>
  <si>
    <t>9</t>
  </si>
  <si>
    <t xml:space="preserve"> 8223</t>
  </si>
  <si>
    <t>Премии и гранты</t>
  </si>
  <si>
    <t>350</t>
  </si>
  <si>
    <t>Поддержка малых форм хозяйствования личных подсобных хозяйств</t>
  </si>
  <si>
    <t>Субсидии юридическим лицам (кроме неккомерческих организаций), индивидуальным прдпринимателям, физическим лицам- производителям товаров, работ, услуг</t>
  </si>
  <si>
    <t xml:space="preserve">Муниципальная программа Вельского муниципального района Архангельской области
«Патриотическое воспитание и  повышение эффективности реализации молодежной политики в Вельском районе»
</t>
  </si>
  <si>
    <t>Развитие созидательной активности молодежи, развитие волонтёрского движения</t>
  </si>
  <si>
    <t>Мероприятия в сфере патриотического воспитания граждан и муниципальной молодежной политики</t>
  </si>
  <si>
    <t>8042</t>
  </si>
  <si>
    <t>Укрепление и повышение статуса семьи</t>
  </si>
  <si>
    <t>Формирование гражданственности, военно-патриотическое воспитание молодёжи</t>
  </si>
  <si>
    <t>Формирование ценностей здорового образа жизни и профилактика негативных явлений в молодёжной среде</t>
  </si>
  <si>
    <t>Повышение конкурентоспособности молодежи на рынке труда, содействие в трудоустройстве и занятости молодежи</t>
  </si>
  <si>
    <t>Муниципальная программа Вельского муниципального района Архангельской области "Обеспечение общественного порядка, профилактика преступности и коррупции"</t>
  </si>
  <si>
    <t xml:space="preserve">07 </t>
  </si>
  <si>
    <t>Подпрограмма "Профилактика безнадзорности и правонарушений несовершеннолетних"</t>
  </si>
  <si>
    <t xml:space="preserve"> 1</t>
  </si>
  <si>
    <t>Организация временного трудоустройства подростков, оказавшихся в трудной жизненной ситуации</t>
  </si>
  <si>
    <t>Мероприятия, проводимые в целях предупреждения правонарушений несовершеннолетних</t>
  </si>
  <si>
    <t>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t>
  </si>
  <si>
    <t>Единая субвенция бюджетам муниципальных районов, муниципальных округов и городских округов Архангельской области</t>
  </si>
  <si>
    <t>Л879</t>
  </si>
  <si>
    <t>Осуществление государственных полномочий по созданию комиссий по делам несовершеннолетних и защите их прав</t>
  </si>
  <si>
    <t>Расходы на выплаты персоналу государственных (муниципальных) органов</t>
  </si>
  <si>
    <t>120</t>
  </si>
  <si>
    <t>7879</t>
  </si>
  <si>
    <t>Подпрограмма №2 "Профилактика правонарушений в Вельском районе на 2014-2016 годы"</t>
  </si>
  <si>
    <t>Выплата денежного вознаграждения населению за сдачу огнестрельного оружия, боеприпасов и взрывчатых веществ</t>
  </si>
  <si>
    <t>8047</t>
  </si>
  <si>
    <t xml:space="preserve">Мероприятия, проводимые в целях предупреждения  правонарушений </t>
  </si>
  <si>
    <t>Иные выплаты населению</t>
  </si>
  <si>
    <t>360</t>
  </si>
  <si>
    <t>Муниципальная программа Вельского муниципального района Архангельской области "Развитие территориального общественного самоуправления Вельского района"</t>
  </si>
  <si>
    <t>13</t>
  </si>
  <si>
    <t xml:space="preserve">08 </t>
  </si>
  <si>
    <t>Организация и проведение ежегодного конкурса проектов ТОС "Общественная инициатива"</t>
  </si>
  <si>
    <t xml:space="preserve">Развитие территориального общественного самоуправления </t>
  </si>
  <si>
    <t>S842</t>
  </si>
  <si>
    <t>Муниципальная программа Вельского муниципального района Архангельской области "Информатизация органов местного самоуправления Вельского муниципального района"</t>
  </si>
  <si>
    <t xml:space="preserve">09 </t>
  </si>
  <si>
    <t>Обеспечение безопасности информационных ресурсов администрации</t>
  </si>
  <si>
    <t>Мероприятия в сфере общегосударственных вопросов, осуществляемые органами местного самоуправления</t>
  </si>
  <si>
    <t>8048</t>
  </si>
  <si>
    <t>Обеспечение требований технической и информационной защиты кабинета главы и выделенного помещения</t>
  </si>
  <si>
    <t>Развитие и сопровождение официального сайта администрации муниципального образования в информационно-коммуникационной сети "Интернет"</t>
  </si>
  <si>
    <t>Сопровождение и развитие систем электронного документооборота администрации и структурных подразделений</t>
  </si>
  <si>
    <t>Техническое сопровождение программных продуктов</t>
  </si>
  <si>
    <t>Муниципальная программа Вельского муниципального района Архангельской области "Поддержка в области дорожной деятельности и пассажирских автоперевозок"</t>
  </si>
  <si>
    <t xml:space="preserve">10 </t>
  </si>
  <si>
    <t xml:space="preserve">Подпрограмма "Развитие и совершенствование сети автомобильных дорог общего пользования местного значения в Вельском районе (Дорожный фонд)" </t>
  </si>
  <si>
    <t xml:space="preserve">Содержание автомобильных дорог общего пользования местного значения и искусственных сооружений на них, а также других объектов транспортной инфраструктуры </t>
  </si>
  <si>
    <t>Мероприятия в сфере дорожного хозяйства</t>
  </si>
  <si>
    <t>8302</t>
  </si>
  <si>
    <t>Ремонт автомобильных дорог общего пользования местного значения и искусственных сооружений на них</t>
  </si>
  <si>
    <t>Организация безопасности дорожного движения</t>
  </si>
  <si>
    <t>Подпрограмма "Муниципальная поддержка в области пассажирских автоперевозок"</t>
  </si>
  <si>
    <t xml:space="preserve">2 </t>
  </si>
  <si>
    <t>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t>
  </si>
  <si>
    <t>Расходы на обеспечение деятельности казенных учреждений</t>
  </si>
  <si>
    <t>8010</t>
  </si>
  <si>
    <t>Обеспечение равной доступности услуг общественного транспорта для категорий граждан, установленных статьями 2 и 4 Федерального закона от 12 января 1995 года №5-ФЗ "О ветеранах"</t>
  </si>
  <si>
    <t>7891</t>
  </si>
  <si>
    <t>Муниципальная программа Вельского муниципального района Архангельской области "Развитие экономического потенциала Вельского муниципального района"</t>
  </si>
  <si>
    <t>12</t>
  </si>
  <si>
    <t xml:space="preserve">11 </t>
  </si>
  <si>
    <t>Подпрограмма "Развитие торговли в Вельском муниципальном районе"</t>
  </si>
  <si>
    <t>Создание условий по обеспечению товарами первой необходимости жителей, проживающих в труднодоступных и малонаселенных пунктах</t>
  </si>
  <si>
    <t>Создание условий для обеспечения поселений и жителей городских округов услугами торговли</t>
  </si>
  <si>
    <t>S827</t>
  </si>
  <si>
    <t>Мероприятия по обеспечению услугами торговли жителей труднодоступных населенных пунктов</t>
  </si>
  <si>
    <t>8241</t>
  </si>
  <si>
    <t xml:space="preserve">Формирование торгового реестра Архангельской области, включающего в себя сведения о хозяйствующих субъектах, осуществляющих торговую деятельность и поставки товаров, принадлежащих им объектах и о состоянии торговли на территории муниципального образования </t>
  </si>
  <si>
    <t>Осуществление государственных полномочий по формированию торгового реестра</t>
  </si>
  <si>
    <t>Л870</t>
  </si>
  <si>
    <t>Организация выставочно-ярмарочной деятельности на территории Вельского района</t>
  </si>
  <si>
    <t>Возмещение части затрат субъектам МСП, связанных с участием  в выставочно- ярмарочных мероприятиях, проводимых  на территории Российской Федерации</t>
  </si>
  <si>
    <t>8226</t>
  </si>
  <si>
    <t>Муниципальная программа Вельского муниципального района Архангельской области "Управление муниципальными финансами Вельского муниципального района"</t>
  </si>
  <si>
    <t xml:space="preserve">12 </t>
  </si>
  <si>
    <t xml:space="preserve">Выравнивание бюджетной обеспеченности поселений </t>
  </si>
  <si>
    <t>Осуществление государственных полномочий по расчету и предоставлению местным бюджетам городских, сельских поселений дотаций на выравнивание бюджетной обеспеченности поселений</t>
  </si>
  <si>
    <t>Л801</t>
  </si>
  <si>
    <t xml:space="preserve">Дотации </t>
  </si>
  <si>
    <t>510</t>
  </si>
  <si>
    <t>Выравнивание бюджетной обеспеченности поселений за счет районного фонда финансовой поддержки поселений</t>
  </si>
  <si>
    <t>14</t>
  </si>
  <si>
    <t xml:space="preserve"> 8801</t>
  </si>
  <si>
    <t>Дотации на выравнивание бюджетной обеспеченности</t>
  </si>
  <si>
    <t>511</t>
  </si>
  <si>
    <t>8801</t>
  </si>
  <si>
    <t>Софинансирование вопросов местного значения</t>
  </si>
  <si>
    <t>Поддержка мер по обеспечению сбалансированности местных бюджетов</t>
  </si>
  <si>
    <t>8802</t>
  </si>
  <si>
    <t>Резервные средства</t>
  </si>
  <si>
    <t xml:space="preserve"> 8802</t>
  </si>
  <si>
    <t>870</t>
  </si>
  <si>
    <t>Сбалансированность бюджетов поселений</t>
  </si>
  <si>
    <t>Своевременное исполнение долговых обязательств Вельского муниципального района</t>
  </si>
  <si>
    <t>Обслуживание муниципального долга</t>
  </si>
  <si>
    <t>8172</t>
  </si>
  <si>
    <t>730</t>
  </si>
  <si>
    <t>Муниципальная программа Вельского муниципального района «Комплексное развитие сельских территорий»</t>
  </si>
  <si>
    <t>Улучшение жилищных условий граждан, проживающих на сельских территориях</t>
  </si>
  <si>
    <t>Обеспечение комплексного развития сельских территорий (улучшение жилищных условий граждан, проживающих на сельских территориях)</t>
  </si>
  <si>
    <t>L576</t>
  </si>
  <si>
    <t>Л</t>
  </si>
  <si>
    <t>Социальные выплаты гражданам, кроме публичных нормативных социальных выплат</t>
  </si>
  <si>
    <t>320</t>
  </si>
  <si>
    <t xml:space="preserve">Муниципальная программа Вельского муниципального района Архангельской области "Строительство и реконструкция объектов социальной инфраструктуры" </t>
  </si>
  <si>
    <t>Привязка типового проекта Дом культуры в городе Вельске</t>
  </si>
  <si>
    <t xml:space="preserve">Строительство и реконструкция объектов капитального строительства муниципальной собственности </t>
  </si>
  <si>
    <t>8030</t>
  </si>
  <si>
    <t>Бюджетные инвестиции</t>
  </si>
  <si>
    <t>410</t>
  </si>
  <si>
    <t>Муниципальная программа Вельского муниципального района Архангельской области «Обеспечение жильем молодых семей»</t>
  </si>
  <si>
    <t>15</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</si>
  <si>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</si>
  <si>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Реализация мероприятий по обеспечению жильем молодых семей (предоставление социальных выплат молодым семьям на приобретение (строительство) жилья)</t>
  </si>
  <si>
    <t>L497</t>
  </si>
  <si>
    <t>Муниципальная программа Вельского муниципального района Архангельской области "Жилищно-коммунальное хозяйство и благоустройство Вельского муниципального района"</t>
  </si>
  <si>
    <t xml:space="preserve">16 </t>
  </si>
  <si>
    <t xml:space="preserve">Мероприятия по организации капитального ремонта муниципального жилфонда </t>
  </si>
  <si>
    <t>Мероприятия в области жилищно-коммунального хозяйства</t>
  </si>
  <si>
    <t>16</t>
  </si>
  <si>
    <t>8352</t>
  </si>
  <si>
    <t>Содержание и оплата коммунальных услуг по пустующему жилому фонду на территориях сельских поселений</t>
  </si>
  <si>
    <t>Мероприятия  в области жилищно-коммунального хозяйства</t>
  </si>
  <si>
    <t>Мероприятия по организации в границах сельских поселений  электро-, тепло-, газо- и водоснабжения населения, водоотведения, снабжения населения топливом</t>
  </si>
  <si>
    <t>Модернизация и капитальный ремонт объектов топливно-энергетического комплекса и жилищно-коммунального хозяйства</t>
  </si>
  <si>
    <t>Мероприятия по организации накопления и транспортировке ТКО</t>
  </si>
  <si>
    <t>Мероприятия в области благоустройства территорий</t>
  </si>
  <si>
    <t>8353</t>
  </si>
  <si>
    <t>Мероприятия по организации и содержанию мест захоронения на территории сельских поселений</t>
  </si>
  <si>
    <t>Мероприятия по организации благоустройства территорий поселений</t>
  </si>
  <si>
    <t>Мероприятия по созданию мест (площадок) накопления ТКО</t>
  </si>
  <si>
    <t>Региональный проект "Чистая вода", мероприятия по реконструкции водопроводных очистных сооружений г.Вельск (авторский надзор)</t>
  </si>
  <si>
    <t>Федеральный проект «Обеспечение устойчивого сокращения непригодного для проживания жилищного фонда»</t>
  </si>
  <si>
    <t>F</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</si>
  <si>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</si>
  <si>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6748</t>
  </si>
  <si>
    <t>Обеспечение мероприятий по переселению граждан из аварийного жилищного фонда за счет средств бюджетов субъектов Российской Федерации</t>
  </si>
  <si>
    <t>Обеспечение мероприятий по переселению граждан из аварийного жилищного фонда за счет средств местного бюджета</t>
  </si>
  <si>
    <t>S</t>
  </si>
  <si>
    <t>Федеральный проект «Чистая вода»</t>
  </si>
  <si>
    <t xml:space="preserve">Строительство и реконструкция (модернизация) объектов питьевого водоснабжения </t>
  </si>
  <si>
    <t>5243</t>
  </si>
  <si>
    <t>Муниципальная программа Вельского муниципального района Архангельской области "Охрана окружающей среды и безопасное обращение с отходами на территории Вельского муниципального района"</t>
  </si>
  <si>
    <t>18</t>
  </si>
  <si>
    <t>Ликвидация мест несанкционированного размещения отходов</t>
  </si>
  <si>
    <t>Мероприятия в сфере охраны окружающей среды</t>
  </si>
  <si>
    <t>8160</t>
  </si>
  <si>
    <t>Муниципальная программа Вельского муниципального района Архангельской области "Поддержка социально-ориентированных некоммерческих организаций"</t>
  </si>
  <si>
    <t>20</t>
  </si>
  <si>
    <t>Предоставление субсидий из бюджета Вельского муниципального района социально ориентированным некоммерческим организациям (на конкурсной основе, на основе целевых выплат) на реализацию проектов</t>
  </si>
  <si>
    <t>Мероприятия по поддержке социально-ориентированных некоммерческих организаций</t>
  </si>
  <si>
    <t>S841</t>
  </si>
  <si>
    <t>Субсидии некоммерческим организациям (за исключением государственных (муниципальных) учреждений)</t>
  </si>
  <si>
    <t>Муниципальная программа Вельского муниципального района Архангельской области "Защита населения и территории Вельского района от чрезвычайных ситуаций, обеспечение пожарной безопасности и безопасности людей на водных объектах"</t>
  </si>
  <si>
    <t>22</t>
  </si>
  <si>
    <t>Финансовая поддержка добровольной пожарной охраны поселений</t>
  </si>
  <si>
    <t>8151</t>
  </si>
  <si>
    <t xml:space="preserve">Организация работы водного транспорта в период весеннего и осеннего паводка </t>
  </si>
  <si>
    <t>Мероприятия в сфере гражданской обороны и защиты населения и территорий Архангельской области от чрезвычайных ситуаций, осуществляемые органами местного самоуправления</t>
  </si>
  <si>
    <t>8152</t>
  </si>
  <si>
    <t>Муниципальная программа Вельского муниципального района Архангельской области "Информационное обеспечение деятельности органов местного самоуправления Вельского муниципального  района"</t>
  </si>
  <si>
    <t>23</t>
  </si>
  <si>
    <t>Размещение в средствах массовой информации о деятельности органов местного самоуправления Вельского муниципального района, Собрания депутатов Вельского муниципального района, контрольно-счетной палаты Вельского муниципального района</t>
  </si>
  <si>
    <t>Расходы на содержание органов местного самоуправления и обеспечение их функций</t>
  </si>
  <si>
    <t>8001</t>
  </si>
  <si>
    <t>Муниципальная программа Вельского муниципального района Архангельской области "Проведение комплексных кадастровых работ на территории Вельского муниципального района на 2021-2023 годы"</t>
  </si>
  <si>
    <t>26</t>
  </si>
  <si>
    <t>Проведение комплексных кадастровых работ</t>
  </si>
  <si>
    <t>8511</t>
  </si>
  <si>
    <t>ИТОГО:</t>
  </si>
  <si>
    <t>Федеральный проект «Современный облик сельских территорий»</t>
  </si>
  <si>
    <t>Обеспечение комплексного развития сельских территорий (стороительство сетей водоотведения в д.Лукинская Вельский район СП "Муравьевское" Архангельская область)</t>
  </si>
  <si>
    <t>Капитальные вложения в объекты недвижимого имущества государственной (муниципальной) собственности</t>
  </si>
  <si>
    <t>400</t>
  </si>
  <si>
    <t>Y</t>
  </si>
  <si>
    <t>Вельского муниципального района</t>
  </si>
  <si>
    <t>Реализация мероприятий по модернизации школьных систем образования</t>
  </si>
  <si>
    <t>L750</t>
  </si>
  <si>
    <t xml:space="preserve">к решению Собрания депутатов </t>
  </si>
  <si>
    <t xml:space="preserve">Архангельской области </t>
  </si>
  <si>
    <t>775</t>
  </si>
  <si>
    <t>Субсидия на возмещение части затрат, проводимых для улучшения арендованного имущества</t>
  </si>
  <si>
    <t>8896</t>
  </si>
  <si>
    <t>Реализация мероприятий по модернизации школьных систем образования (стройконтроль)</t>
  </si>
  <si>
    <t>Реализация мероприятий по модернизации школьных систем образования (выполнение прочих работ и услуг за счет средств местного бюджета)</t>
  </si>
  <si>
    <t>8891</t>
  </si>
  <si>
    <t>Снос и (или) реконструкция  аварийных домов  в рамках мероприятий по   переселению  граждан из  аварийного жилого фонда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</si>
  <si>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(для муниципальных общеобразовательных организаций)</t>
  </si>
  <si>
    <t>Е</t>
  </si>
  <si>
    <t>В</t>
  </si>
  <si>
    <t>5179</t>
  </si>
  <si>
    <t>Финансовое обеспечение мероприятий по организации предоставления дополнительных мер социальной поддержки семьям военнослужащих</t>
  </si>
  <si>
    <t>Э466</t>
  </si>
  <si>
    <t>Реализация мероприятий по модернизации школьных систем образования ( областной бюджет)</t>
  </si>
  <si>
    <t>Э470</t>
  </si>
  <si>
    <t>Реализация мероприятий по модернизации школьных систем образования (  федеральный +областной бюджет)</t>
  </si>
  <si>
    <t xml:space="preserve"> Реализация мероприятий по антитеррористической защищенности муниципальных образовательных организаций</t>
  </si>
  <si>
    <t>Э685</t>
  </si>
  <si>
    <t>Укрепление материально-технической базы и развитие противопожарной инфраструктуры в муниципальных образовательных организациях, Реализация мероприятий по укреплению материально-технической базы и развитию противопожарной инфраструктуры в учреждениях дошкольного и общего образования</t>
  </si>
  <si>
    <t>S696</t>
  </si>
  <si>
    <t xml:space="preserve">Национальный проект "Образование", Федеральный проект "Успех каждого ребенка", </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</si>
  <si>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</si>
  <si>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5171</t>
  </si>
  <si>
    <t>Общественно-значимые культурные мероприятия в рамках проекта "ЛЮБО-ДОРОГО", Мероприятия по поддержке творческих проектов и любительских творческих коллективов в сфере культуры и искусства</t>
  </si>
  <si>
    <t>S636</t>
  </si>
  <si>
    <t xml:space="preserve">Федеральный проект "Культурная среда". Развитие сети учреждений культурно-досугового типа </t>
  </si>
  <si>
    <t>5513</t>
  </si>
  <si>
    <t>Федеральный проект "Вовлечение в оборот и комплексная мелиорация земель сельскохозяйственного назначения.Подготовка проектов межевания земельных участков и проведение кадастровых работ</t>
  </si>
  <si>
    <t>L599</t>
  </si>
  <si>
    <t>S691</t>
  </si>
  <si>
    <t>Организация транспортного обслуживания населения на пассажирских муниципальных маршрутах автомобильного транспорта</t>
  </si>
  <si>
    <t xml:space="preserve"> Национальный проект "Демография"; Федеральный проект "Спорт-норма жизни"</t>
  </si>
  <si>
    <t>P</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</si>
  <si>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</si>
  <si>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Предоставление субсидий бюджетным, автономным и иным некоммерческим организациям</t>
  </si>
  <si>
    <t>S081</t>
  </si>
  <si>
    <t xml:space="preserve"> Обустройство и модернизация объектов городской инфраструктуры, парковых и рекреационных зон для занятий физической культурой и спортом</t>
  </si>
  <si>
    <t>S844</t>
  </si>
  <si>
    <t>Муниципальная программа Вельского муниципального района Архангельской области "Комфортное Поморье"</t>
  </si>
  <si>
    <t>Реализация инициативных проектов в рамках регионального проекта "Комфортное Поморье" на территории Вельского муниципального района областной бюджет</t>
  </si>
  <si>
    <t>Реализация инициативных проектов в рамках регионального проекта "Комфортное Поморье" на территории Вельского муниципального района местный бюджет</t>
  </si>
  <si>
    <t>19</t>
  </si>
  <si>
    <t>Э889</t>
  </si>
  <si>
    <t>Обеспечение условий для развития кадрового потенциала муниципальных образовательных организаций Архангельской области</t>
  </si>
  <si>
    <t>S698</t>
  </si>
  <si>
    <t>Иные закупки товаров, работ и услуг для государственных (муниципальных) нужд</t>
  </si>
  <si>
    <t>8889</t>
  </si>
  <si>
    <t>Приложение 5</t>
  </si>
  <si>
    <t>Возмещение части затрат по аренде места для размещения светильников уличного освещения</t>
  </si>
  <si>
    <t>Поддержка мер по софинансированию вопросов местного значения</t>
  </si>
  <si>
    <t>от 25 сентября 2024 г № 210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</si>
</sst>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04"/>
      <scheme val="minor"/>
    </font>
    <font>
      <sz val="11"/>
      <color theme="1"/>
      <name val="Calibri"/>
      <family val="2"/>
      <charset val="204"/>
      <scheme val="minor"/>
    </font>
    <font>
      <sz val="9"/>
      <name val="Arial"/>
      <family val="2"/>
      <charset val="204"/>
    </font>
    <font>
      <b/>
      <sz val="9"/>
      <name val="Arial"/>
      <family val="2"/>
      <charset val="204"/>
    </font>
    <font>
      <sz val="12"/>
      <name val="Times New Roman"/>
      <family val="1"/>
      <charset val="204"/>
    </font>
    <font>
      <b/>
      <sz val="12"/>
      <name val="Times New Roman"/>
      <family val="1"/>
      <charset val="204"/>
    </font>
    <font>
      <sz val="10"/>
      <name val="Arial"/>
      <family val="2"/>
      <charset val="204"/>
    </font>
    <font>
      <b/>
      <i/>
      <sz val="12"/>
      <name val="Times New Roman"/>
      <family val="1"/>
      <charset val="204"/>
    </font>
    <font>
      <sz val="11"/>
      <name val="Arial"/>
      <family val="2"/>
      <charset val="204"/>
    </font>
    <font>
      <sz val="10"/>
      <name val="Arial Cyr"/>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b/>
      <i/>
      <sz val="11"/>
      <name val="Times New Roman"/>
      <family val="1"/>
      <charset val="204"/>
    </font>
    <font>
      <sz val="10"/>
      <name val="Times New Roman"/>
      <family val="1"/>
      <charset val="204"/>
    </font>
    <font>
      <b/>
      <sz val="12"/>
      <name val="Arial"/>
      <family val="2"/>
      <charset val="204"/>
    </font>
    <font>
      <sz val="12"/>
      <name val="Calibri"/>
      <family val="2"/>
      <charset val="204"/>
      <scheme val="minor"/>
    </font>
    <font>
      <sz val="12"/>
      <color theme="1"/>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s>
  <cellStyleXfs count="7">
    <xf numFmtId="0" fontId="0" fillId="0" borderId="0"/>
    <xf numFmtId="0" fontId="1" fillId="0" borderId="0"/>
    <xf numFmtId="0" fontId="6" fillId="0" borderId="0"/>
    <xf numFmtId="0" fontId="9" fillId="0" borderId="0"/>
    <xf numFmtId="0" fontId="6" fillId="0" borderId="0"/>
    <xf numFmtId="0" fontId="1" fillId="0" borderId="0"/>
    <xf numFmtId="0" fontId="1" fillId="0" borderId="0"/>
  </cellStyleXfs>
  <cellXfs count="133">
    <xf numFmtId="0" fontId="0" fillId="0" borderId="0" xfId="0"/>
    <xf numFmtId="0" fontId="2" fillId="2" borderId="0" xfId="1" applyFont="1" applyFill="1"/>
    <xf numFmtId="0" fontId="2" fillId="2" borderId="0" xfId="1" applyFont="1" applyFill="1" applyAlignment="1">
      <alignment horizontal="center"/>
    </xf>
    <xf numFmtId="0" fontId="3" fillId="2" borderId="0" xfId="1" applyFont="1" applyFill="1"/>
    <xf numFmtId="49" fontId="4" fillId="2" borderId="2" xfId="1" applyNumberFormat="1" applyFont="1" applyFill="1" applyBorder="1" applyAlignment="1">
      <alignment horizontal="center" wrapText="1"/>
    </xf>
    <xf numFmtId="49" fontId="4" fillId="2" borderId="2" xfId="1" applyNumberFormat="1" applyFont="1" applyFill="1" applyBorder="1" applyAlignment="1">
      <alignment horizontal="center"/>
    </xf>
    <xf numFmtId="49" fontId="4" fillId="2" borderId="2" xfId="1" applyNumberFormat="1" applyFont="1" applyFill="1" applyBorder="1" applyAlignment="1">
      <alignment horizontal="center" vertical="center"/>
    </xf>
    <xf numFmtId="0" fontId="4" fillId="2" borderId="7" xfId="1" applyFont="1" applyFill="1" applyBorder="1" applyAlignment="1">
      <alignment horizontal="left" vertical="center" wrapText="1"/>
    </xf>
    <xf numFmtId="49" fontId="4" fillId="2" borderId="2" xfId="1" applyNumberFormat="1" applyFont="1" applyFill="1" applyBorder="1" applyAlignment="1">
      <alignment wrapText="1"/>
    </xf>
    <xf numFmtId="0" fontId="4" fillId="2" borderId="2" xfId="1" applyNumberFormat="1" applyFont="1" applyFill="1" applyBorder="1" applyAlignment="1">
      <alignment wrapText="1"/>
    </xf>
    <xf numFmtId="0" fontId="4" fillId="2" borderId="2" xfId="1" applyFont="1" applyFill="1" applyBorder="1" applyAlignment="1">
      <alignment horizontal="left" vertical="center" wrapText="1"/>
    </xf>
    <xf numFmtId="49" fontId="4" fillId="2" borderId="2" xfId="1" applyNumberFormat="1" applyFont="1" applyFill="1" applyBorder="1" applyAlignment="1">
      <alignment horizontal="left" vertical="center" wrapText="1"/>
    </xf>
    <xf numFmtId="49" fontId="4" fillId="2" borderId="1" xfId="1" applyNumberFormat="1" applyFont="1" applyFill="1" applyBorder="1" applyAlignment="1">
      <alignment horizontal="center" wrapText="1"/>
    </xf>
    <xf numFmtId="49" fontId="4" fillId="2" borderId="1" xfId="1" applyNumberFormat="1" applyFont="1" applyFill="1" applyBorder="1" applyAlignment="1">
      <alignment horizontal="center"/>
    </xf>
    <xf numFmtId="49" fontId="4" fillId="2" borderId="1" xfId="1" applyNumberFormat="1" applyFont="1" applyFill="1" applyBorder="1" applyAlignment="1">
      <alignment horizontal="center" vertical="center"/>
    </xf>
    <xf numFmtId="0" fontId="4" fillId="2" borderId="2" xfId="1" applyFont="1" applyFill="1" applyBorder="1" applyAlignment="1">
      <alignment wrapText="1"/>
    </xf>
    <xf numFmtId="0" fontId="4" fillId="2" borderId="8" xfId="1"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10"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2" xfId="1" applyNumberFormat="1" applyFont="1" applyFill="1" applyBorder="1" applyAlignment="1">
      <alignment horizontal="center" vertical="center" wrapText="1"/>
    </xf>
    <xf numFmtId="49" fontId="7" fillId="2" borderId="2" xfId="1" applyNumberFormat="1" applyFont="1" applyFill="1" applyBorder="1" applyAlignment="1">
      <alignment horizontal="left" vertical="center" wrapText="1"/>
    </xf>
    <xf numFmtId="0" fontId="4" fillId="2" borderId="0" xfId="1" applyFont="1" applyFill="1" applyAlignment="1">
      <alignment wrapText="1"/>
    </xf>
    <xf numFmtId="0" fontId="4" fillId="2" borderId="2" xfId="2" applyFont="1" applyFill="1" applyBorder="1" applyAlignment="1">
      <alignment horizontal="left" vertical="center" wrapText="1"/>
    </xf>
    <xf numFmtId="0" fontId="4" fillId="2" borderId="2" xfId="2" applyNumberFormat="1" applyFont="1" applyFill="1" applyBorder="1" applyAlignment="1">
      <alignment horizontal="left" vertical="center" wrapText="1"/>
    </xf>
    <xf numFmtId="0" fontId="4" fillId="2" borderId="2" xfId="1" applyFont="1" applyFill="1" applyBorder="1" applyAlignment="1">
      <alignment vertical="center" wrapText="1"/>
    </xf>
    <xf numFmtId="49" fontId="5" fillId="2" borderId="2" xfId="1" applyNumberFormat="1" applyFont="1" applyFill="1" applyBorder="1" applyAlignment="1">
      <alignment horizontal="center"/>
    </xf>
    <xf numFmtId="49" fontId="5" fillId="2" borderId="5" xfId="1" applyNumberFormat="1" applyFont="1" applyFill="1" applyBorder="1" applyAlignment="1">
      <alignment horizontal="center"/>
    </xf>
    <xf numFmtId="49" fontId="4" fillId="2" borderId="5" xfId="1" applyNumberFormat="1" applyFont="1" applyFill="1" applyBorder="1" applyAlignment="1">
      <alignment horizontal="center" wrapText="1"/>
    </xf>
    <xf numFmtId="49" fontId="4" fillId="2" borderId="2" xfId="1" applyNumberFormat="1" applyFont="1" applyFill="1" applyBorder="1" applyAlignment="1">
      <alignment vertical="center" wrapText="1"/>
    </xf>
    <xf numFmtId="49" fontId="5" fillId="2" borderId="2" xfId="1" applyNumberFormat="1" applyFont="1" applyFill="1" applyBorder="1" applyAlignment="1">
      <alignment horizontal="center" wrapText="1"/>
    </xf>
    <xf numFmtId="0" fontId="4" fillId="2" borderId="2" xfId="1" applyNumberFormat="1" applyFont="1" applyFill="1" applyBorder="1" applyAlignment="1">
      <alignment vertical="center" wrapText="1"/>
    </xf>
    <xf numFmtId="0" fontId="4" fillId="2" borderId="11" xfId="1" applyFont="1" applyFill="1" applyBorder="1" applyAlignment="1">
      <alignment horizontal="left" vertical="center" wrapText="1"/>
    </xf>
    <xf numFmtId="0" fontId="5" fillId="2" borderId="2" xfId="1" applyFont="1" applyFill="1" applyBorder="1"/>
    <xf numFmtId="49" fontId="5" fillId="2" borderId="2" xfId="1" applyNumberFormat="1" applyFont="1" applyFill="1" applyBorder="1" applyAlignment="1">
      <alignment horizontal="center" vertical="center"/>
    </xf>
    <xf numFmtId="49" fontId="5" fillId="2" borderId="2" xfId="1" applyNumberFormat="1" applyFont="1" applyFill="1" applyBorder="1" applyAlignment="1">
      <alignment wrapText="1"/>
    </xf>
    <xf numFmtId="49" fontId="5" fillId="2" borderId="0" xfId="1" applyNumberFormat="1" applyFont="1" applyFill="1" applyBorder="1" applyAlignment="1">
      <alignment wrapText="1"/>
    </xf>
    <xf numFmtId="49" fontId="5" fillId="2" borderId="0" xfId="1" applyNumberFormat="1" applyFont="1" applyFill="1" applyBorder="1" applyAlignment="1">
      <alignment horizontal="center" wrapText="1"/>
    </xf>
    <xf numFmtId="49" fontId="5" fillId="2" borderId="0" xfId="1" applyNumberFormat="1" applyFont="1" applyFill="1" applyBorder="1" applyAlignment="1">
      <alignment horizontal="center"/>
    </xf>
    <xf numFmtId="0" fontId="4" fillId="2" borderId="0" xfId="2" applyFont="1" applyFill="1" applyBorder="1" applyAlignment="1">
      <alignment horizontal="left" vertical="center" wrapText="1"/>
    </xf>
    <xf numFmtId="49" fontId="4" fillId="2" borderId="0" xfId="1" applyNumberFormat="1" applyFont="1" applyFill="1" applyBorder="1" applyAlignment="1">
      <alignment horizontal="center" wrapText="1"/>
    </xf>
    <xf numFmtId="49" fontId="4" fillId="2" borderId="0" xfId="1" applyNumberFormat="1" applyFont="1" applyFill="1" applyBorder="1" applyAlignment="1">
      <alignment horizontal="center"/>
    </xf>
    <xf numFmtId="0" fontId="4" fillId="2" borderId="0" xfId="2" applyNumberFormat="1" applyFont="1" applyFill="1" applyBorder="1" applyAlignment="1">
      <alignment horizontal="left" vertical="center" wrapText="1"/>
    </xf>
    <xf numFmtId="49" fontId="4" fillId="2" borderId="0" xfId="1" applyNumberFormat="1" applyFont="1" applyFill="1" applyBorder="1" applyAlignment="1">
      <alignment wrapText="1"/>
    </xf>
    <xf numFmtId="0" fontId="4" fillId="2" borderId="0" xfId="1" applyFont="1" applyFill="1" applyBorder="1" applyAlignment="1">
      <alignment horizontal="left" vertical="center" wrapText="1"/>
    </xf>
    <xf numFmtId="0" fontId="4" fillId="2" borderId="0" xfId="1" applyFont="1" applyFill="1" applyBorder="1" applyAlignment="1">
      <alignment wrapText="1"/>
    </xf>
    <xf numFmtId="0" fontId="4" fillId="2" borderId="0" xfId="1" applyFont="1" applyFill="1" applyBorder="1"/>
    <xf numFmtId="0" fontId="4" fillId="2" borderId="0" xfId="1" applyFont="1" applyFill="1" applyBorder="1" applyAlignment="1">
      <alignment horizontal="center" wrapText="1"/>
    </xf>
    <xf numFmtId="49" fontId="4" fillId="2" borderId="0" xfId="1" applyNumberFormat="1" applyFont="1" applyFill="1" applyBorder="1" applyAlignment="1">
      <alignment vertical="center" wrapText="1"/>
    </xf>
    <xf numFmtId="0" fontId="4" fillId="2" borderId="0" xfId="3" applyFont="1" applyFill="1" applyBorder="1" applyAlignment="1">
      <alignment horizontal="left" vertical="center" wrapText="1"/>
    </xf>
    <xf numFmtId="0" fontId="5" fillId="2" borderId="0" xfId="1" applyFont="1" applyFill="1" applyBorder="1" applyAlignment="1">
      <alignment wrapText="1"/>
    </xf>
    <xf numFmtId="0" fontId="5" fillId="2" borderId="0" xfId="1" applyFont="1" applyFill="1" applyBorder="1"/>
    <xf numFmtId="49" fontId="4" fillId="2" borderId="2" xfId="1" applyNumberFormat="1" applyFont="1" applyFill="1" applyBorder="1" applyAlignment="1">
      <alignment horizontal="center" vertical="center" wrapText="1"/>
    </xf>
    <xf numFmtId="0" fontId="4" fillId="2" borderId="2" xfId="1" applyNumberFormat="1" applyFont="1" applyFill="1" applyBorder="1" applyAlignment="1">
      <alignment vertical="top" wrapText="1"/>
    </xf>
    <xf numFmtId="49" fontId="4" fillId="2" borderId="6" xfId="1" applyNumberFormat="1" applyFont="1" applyFill="1" applyBorder="1" applyAlignment="1">
      <alignment horizontal="center" wrapText="1"/>
    </xf>
    <xf numFmtId="49" fontId="4" fillId="2" borderId="6" xfId="1" applyNumberFormat="1" applyFont="1" applyFill="1" applyBorder="1" applyAlignment="1">
      <alignment horizontal="center"/>
    </xf>
    <xf numFmtId="49" fontId="5" fillId="2" borderId="6" xfId="1" applyNumberFormat="1" applyFont="1" applyFill="1" applyBorder="1" applyAlignment="1">
      <alignment horizontal="center"/>
    </xf>
    <xf numFmtId="0" fontId="4" fillId="2" borderId="1" xfId="1" applyFont="1" applyFill="1" applyBorder="1" applyAlignment="1">
      <alignment horizontal="left" vertical="center" wrapText="1"/>
    </xf>
    <xf numFmtId="4" fontId="4" fillId="2" borderId="2" xfId="1" applyNumberFormat="1" applyFont="1" applyFill="1" applyBorder="1" applyAlignment="1">
      <alignment horizontal="center" vertical="center"/>
    </xf>
    <xf numFmtId="4" fontId="5" fillId="2" borderId="2" xfId="1" applyNumberFormat="1" applyFont="1" applyFill="1" applyBorder="1" applyAlignment="1">
      <alignment horizontal="center" vertical="center"/>
    </xf>
    <xf numFmtId="0" fontId="4" fillId="2" borderId="0" xfId="1" applyFont="1" applyFill="1"/>
    <xf numFmtId="4" fontId="5" fillId="2" borderId="2" xfId="1" applyNumberFormat="1" applyFont="1" applyFill="1" applyBorder="1" applyAlignment="1">
      <alignment horizontal="center"/>
    </xf>
    <xf numFmtId="4" fontId="4" fillId="2" borderId="2" xfId="1" applyNumberFormat="1" applyFont="1" applyFill="1" applyBorder="1" applyAlignment="1">
      <alignment vertical="center"/>
    </xf>
    <xf numFmtId="49" fontId="8" fillId="2" borderId="0" xfId="1" applyNumberFormat="1" applyFont="1" applyFill="1" applyBorder="1" applyAlignment="1">
      <alignment horizontal="center"/>
    </xf>
    <xf numFmtId="0" fontId="6" fillId="2" borderId="0" xfId="1" applyFont="1" applyFill="1"/>
    <xf numFmtId="49" fontId="8" fillId="2" borderId="0" xfId="1" applyNumberFormat="1" applyFont="1" applyFill="1" applyBorder="1" applyAlignment="1">
      <alignment horizontal="left"/>
    </xf>
    <xf numFmtId="0" fontId="10" fillId="2" borderId="0" xfId="1" applyFont="1" applyFill="1"/>
    <xf numFmtId="0" fontId="4" fillId="2" borderId="2" xfId="1" applyFont="1" applyFill="1" applyBorder="1"/>
    <xf numFmtId="3" fontId="4" fillId="2" borderId="2" xfId="1" applyNumberFormat="1" applyFont="1" applyFill="1" applyBorder="1" applyAlignment="1">
      <alignment horizontal="center" vertical="center"/>
    </xf>
    <xf numFmtId="0" fontId="5" fillId="2" borderId="2" xfId="1" applyFont="1" applyFill="1" applyBorder="1" applyAlignment="1">
      <alignment horizontal="center" vertical="center"/>
    </xf>
    <xf numFmtId="0" fontId="13" fillId="2" borderId="2" xfId="1" applyFont="1" applyFill="1" applyBorder="1" applyAlignment="1">
      <alignment vertical="center" wrapText="1"/>
    </xf>
    <xf numFmtId="0" fontId="14" fillId="2" borderId="2" xfId="1" applyFont="1" applyFill="1" applyBorder="1" applyAlignment="1">
      <alignment wrapText="1"/>
    </xf>
    <xf numFmtId="4" fontId="4" fillId="2" borderId="2" xfId="1" applyNumberFormat="1" applyFont="1" applyFill="1" applyBorder="1" applyAlignment="1">
      <alignment horizontal="center" vertical="center" wrapText="1"/>
    </xf>
    <xf numFmtId="0" fontId="14" fillId="2" borderId="2" xfId="1" applyFont="1" applyFill="1" applyBorder="1"/>
    <xf numFmtId="0" fontId="7" fillId="2" borderId="2" xfId="1" applyFont="1" applyFill="1" applyBorder="1" applyAlignment="1">
      <alignment wrapText="1"/>
    </xf>
    <xf numFmtId="0" fontId="4" fillId="2" borderId="2" xfId="1" applyFont="1" applyFill="1" applyBorder="1" applyAlignment="1">
      <alignment horizontal="center" vertical="center"/>
    </xf>
    <xf numFmtId="0" fontId="5" fillId="2" borderId="2" xfId="1" applyFont="1" applyFill="1" applyBorder="1" applyAlignment="1">
      <alignment horizontal="left" vertical="center" wrapText="1"/>
    </xf>
    <xf numFmtId="0" fontId="7" fillId="2" borderId="2" xfId="1" applyFont="1" applyFill="1" applyBorder="1" applyAlignment="1">
      <alignment horizontal="left" wrapText="1"/>
    </xf>
    <xf numFmtId="0" fontId="7" fillId="2" borderId="2" xfId="1" applyFont="1" applyFill="1" applyBorder="1" applyAlignment="1">
      <alignment horizontal="left" vertical="center" wrapText="1"/>
    </xf>
    <xf numFmtId="0" fontId="4" fillId="2" borderId="1" xfId="1" applyFont="1" applyFill="1" applyBorder="1"/>
    <xf numFmtId="4" fontId="4" fillId="2" borderId="1" xfId="1" applyNumberFormat="1" applyFont="1" applyFill="1" applyBorder="1" applyAlignment="1">
      <alignment horizontal="center" vertical="center"/>
    </xf>
    <xf numFmtId="0" fontId="10" fillId="2" borderId="0" xfId="1" applyFont="1" applyFill="1" applyBorder="1"/>
    <xf numFmtId="0" fontId="4" fillId="2" borderId="6" xfId="1" applyFont="1" applyFill="1" applyBorder="1"/>
    <xf numFmtId="4" fontId="4" fillId="2" borderId="6" xfId="1" applyNumberFormat="1" applyFont="1" applyFill="1" applyBorder="1" applyAlignment="1">
      <alignment horizontal="center" vertical="center"/>
    </xf>
    <xf numFmtId="0" fontId="5" fillId="2" borderId="6" xfId="1" applyFont="1" applyFill="1" applyBorder="1" applyAlignment="1">
      <alignment horizontal="center" vertical="center"/>
    </xf>
    <xf numFmtId="0" fontId="5" fillId="2" borderId="2" xfId="1" applyFont="1" applyFill="1" applyBorder="1" applyAlignment="1">
      <alignment vertical="center" wrapText="1"/>
    </xf>
    <xf numFmtId="4" fontId="5" fillId="2" borderId="6" xfId="1" applyNumberFormat="1" applyFont="1" applyFill="1" applyBorder="1" applyAlignment="1">
      <alignment horizontal="center" vertical="center"/>
    </xf>
    <xf numFmtId="0" fontId="4" fillId="2" borderId="2" xfId="1" applyFont="1" applyFill="1" applyBorder="1" applyAlignment="1">
      <alignment vertical="top" wrapText="1"/>
    </xf>
    <xf numFmtId="0" fontId="4" fillId="2" borderId="3" xfId="1" applyFont="1" applyFill="1" applyBorder="1"/>
    <xf numFmtId="4" fontId="10" fillId="2" borderId="2" xfId="1" applyNumberFormat="1" applyFont="1" applyFill="1" applyBorder="1"/>
    <xf numFmtId="164" fontId="10" fillId="2" borderId="0" xfId="1" applyNumberFormat="1" applyFont="1" applyFill="1"/>
    <xf numFmtId="49" fontId="4" fillId="2" borderId="2" xfId="0" applyNumberFormat="1" applyFont="1" applyFill="1" applyBorder="1" applyAlignment="1">
      <alignment wrapText="1"/>
    </xf>
    <xf numFmtId="49" fontId="4" fillId="2" borderId="2" xfId="0" applyNumberFormat="1" applyFont="1" applyFill="1" applyBorder="1" applyAlignment="1">
      <alignment horizontal="center"/>
    </xf>
    <xf numFmtId="49" fontId="4" fillId="2" borderId="2" xfId="0" applyNumberFormat="1" applyFont="1" applyFill="1" applyBorder="1" applyAlignment="1">
      <alignment vertical="center" wrapText="1"/>
    </xf>
    <xf numFmtId="49" fontId="4" fillId="2" borderId="2" xfId="0" applyNumberFormat="1" applyFont="1" applyFill="1" applyBorder="1" applyAlignment="1">
      <alignment horizontal="center" vertical="center"/>
    </xf>
    <xf numFmtId="0" fontId="4" fillId="2" borderId="2" xfId="0" applyFont="1" applyFill="1" applyBorder="1" applyAlignment="1">
      <alignment wrapText="1"/>
    </xf>
    <xf numFmtId="4" fontId="5" fillId="2" borderId="0" xfId="1" applyNumberFormat="1" applyFont="1" applyFill="1" applyBorder="1" applyAlignment="1">
      <alignment horizontal="center"/>
    </xf>
    <xf numFmtId="0" fontId="2" fillId="2" borderId="0" xfId="1" applyFont="1" applyFill="1" applyAlignment="1">
      <alignment horizontal="left"/>
    </xf>
    <xf numFmtId="0" fontId="11" fillId="2" borderId="0" xfId="0" applyFont="1" applyFill="1" applyAlignment="1"/>
    <xf numFmtId="0" fontId="15" fillId="2" borderId="0" xfId="0" applyFont="1" applyFill="1" applyAlignment="1"/>
    <xf numFmtId="0" fontId="5" fillId="2" borderId="0" xfId="1" applyFont="1" applyFill="1" applyAlignment="1">
      <alignment horizontal="left"/>
    </xf>
    <xf numFmtId="0" fontId="11" fillId="2" borderId="0" xfId="0" applyFont="1" applyFill="1" applyAlignment="1">
      <alignment horizontal="left"/>
    </xf>
    <xf numFmtId="0" fontId="15" fillId="2" borderId="0" xfId="0" applyFont="1" applyFill="1" applyAlignment="1">
      <alignment horizontal="left"/>
    </xf>
    <xf numFmtId="0" fontId="4" fillId="2" borderId="0" xfId="0" applyFont="1" applyFill="1" applyAlignment="1"/>
    <xf numFmtId="0" fontId="16" fillId="2" borderId="0" xfId="1" applyFont="1" applyFill="1" applyAlignment="1">
      <alignment horizontal="left"/>
    </xf>
    <xf numFmtId="0" fontId="17" fillId="2" borderId="0" xfId="1" applyFont="1" applyFill="1"/>
    <xf numFmtId="0" fontId="4" fillId="2" borderId="0" xfId="0" applyFont="1" applyFill="1" applyAlignment="1">
      <alignment horizontal="left"/>
    </xf>
    <xf numFmtId="0" fontId="18" fillId="2" borderId="2" xfId="0" applyNumberFormat="1" applyFont="1" applyFill="1" applyBorder="1" applyAlignment="1">
      <alignment vertical="center" wrapText="1"/>
    </xf>
    <xf numFmtId="0" fontId="4" fillId="2" borderId="2" xfId="0" applyNumberFormat="1" applyFont="1" applyFill="1" applyBorder="1" applyAlignment="1">
      <alignment horizontal="left" vertical="center" wrapText="1"/>
    </xf>
    <xf numFmtId="49" fontId="4"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49" fontId="4" fillId="2" borderId="2" xfId="6" applyNumberFormat="1" applyFont="1" applyFill="1" applyBorder="1" applyAlignment="1">
      <alignment horizontal="center" wrapText="1"/>
    </xf>
    <xf numFmtId="49" fontId="4" fillId="2" borderId="2" xfId="6" applyNumberFormat="1" applyFont="1" applyFill="1" applyBorder="1" applyAlignment="1">
      <alignment horizontal="center"/>
    </xf>
    <xf numFmtId="49" fontId="4" fillId="2" borderId="2" xfId="6" applyNumberFormat="1" applyFont="1" applyFill="1" applyBorder="1" applyAlignment="1">
      <alignment horizontal="center" vertical="center"/>
    </xf>
    <xf numFmtId="0" fontId="4" fillId="2" borderId="2" xfId="6" applyFont="1" applyFill="1" applyBorder="1" applyAlignment="1">
      <alignment horizontal="left" vertical="center" wrapText="1"/>
    </xf>
    <xf numFmtId="49" fontId="15" fillId="2" borderId="2" xfId="6" applyNumberFormat="1" applyFont="1" applyFill="1" applyBorder="1" applyAlignment="1">
      <alignment horizontal="center" wrapText="1"/>
    </xf>
    <xf numFmtId="49" fontId="15" fillId="2" borderId="2" xfId="6" applyNumberFormat="1" applyFont="1" applyFill="1" applyBorder="1" applyAlignment="1">
      <alignment horizontal="center"/>
    </xf>
    <xf numFmtId="49" fontId="15" fillId="2" borderId="2" xfId="5" applyNumberFormat="1" applyFont="1" applyFill="1" applyBorder="1" applyAlignment="1">
      <alignment horizontal="center" wrapText="1"/>
    </xf>
    <xf numFmtId="49" fontId="15" fillId="2" borderId="2" xfId="5" applyNumberFormat="1" applyFont="1" applyFill="1" applyBorder="1" applyAlignment="1">
      <alignment horizontal="center"/>
    </xf>
    <xf numFmtId="0" fontId="18" fillId="2" borderId="2" xfId="0" applyFont="1" applyFill="1" applyBorder="1" applyAlignment="1">
      <alignment vertical="center" wrapText="1"/>
    </xf>
    <xf numFmtId="0" fontId="19" fillId="2" borderId="2" xfId="0" applyFont="1" applyFill="1" applyBorder="1" applyAlignment="1">
      <alignment horizontal="left" vertical="center" wrapText="1"/>
    </xf>
    <xf numFmtId="0" fontId="4" fillId="2" borderId="2"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12" fillId="2" borderId="0" xfId="1" applyFont="1" applyFill="1" applyAlignment="1">
      <alignment horizontal="center" vertical="center" wrapText="1"/>
    </xf>
    <xf numFmtId="0" fontId="11" fillId="2" borderId="0" xfId="1" applyFont="1" applyFill="1" applyAlignment="1">
      <alignment horizontal="center" vertical="center" wrapText="1"/>
    </xf>
    <xf numFmtId="0" fontId="4" fillId="2" borderId="1" xfId="1" applyFont="1" applyFill="1" applyBorder="1" applyAlignment="1">
      <alignment horizontal="center"/>
    </xf>
    <xf numFmtId="0" fontId="4" fillId="2" borderId="6" xfId="1" applyFont="1" applyFill="1" applyBorder="1" applyAlignment="1">
      <alignment horizontal="center"/>
    </xf>
    <xf numFmtId="0" fontId="4" fillId="2" borderId="1"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4" xfId="1" applyFont="1" applyFill="1" applyBorder="1" applyAlignment="1">
      <alignment horizontal="center" vertical="center" wrapText="1"/>
    </xf>
  </cellXfs>
  <cellStyles count="7">
    <cellStyle name="Обычный" xfId="0" builtinId="0"/>
    <cellStyle name="Обычный 2" xfId="2"/>
    <cellStyle name="Обычный 3" xfId="3"/>
    <cellStyle name="Обычный 4" xfId="4"/>
    <cellStyle name="Обычный 5" xfId="5"/>
    <cellStyle name="Обычный 5 2" xfId="6"/>
    <cellStyle name="Обычный 5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635"/>
  <sheetViews>
    <sheetView tabSelected="1" view="pageBreakPreview" topLeftCell="B1" zoomScale="60" zoomScaleNormal="90" workbookViewId="0">
      <selection activeCell="C377" sqref="C377"/>
    </sheetView>
  </sheetViews>
  <sheetFormatPr defaultRowHeight="15" x14ac:dyDescent="0.25"/>
  <cols>
    <col min="1" max="1" width="3" style="66" customWidth="1"/>
    <col min="2" max="2" width="3.85546875" style="66" customWidth="1"/>
    <col min="3" max="3" width="94.140625" style="66" customWidth="1"/>
    <col min="4" max="4" width="7.28515625" style="66" hidden="1" customWidth="1"/>
    <col min="5" max="5" width="7.85546875" style="66" hidden="1" customWidth="1"/>
    <col min="6" max="6" width="7.7109375" style="66" hidden="1" customWidth="1"/>
    <col min="7" max="7" width="5.140625" style="66" customWidth="1"/>
    <col min="8" max="8" width="4.85546875" style="66" customWidth="1"/>
    <col min="9" max="9" width="4" style="66" customWidth="1"/>
    <col min="10" max="10" width="4.5703125" style="66" customWidth="1"/>
    <col min="11" max="11" width="7.28515625" style="66" customWidth="1"/>
    <col min="12" max="12" width="4.85546875" style="66" customWidth="1"/>
    <col min="13" max="13" width="6.42578125" style="66" customWidth="1"/>
    <col min="14" max="14" width="23.85546875" style="66" customWidth="1"/>
    <col min="15" max="15" width="18.42578125" style="66" hidden="1" customWidth="1"/>
    <col min="16" max="16" width="16.7109375" style="66" hidden="1" customWidth="1"/>
    <col min="17" max="252" width="8.85546875" style="66"/>
    <col min="253" max="253" width="46" style="66" customWidth="1"/>
    <col min="254" max="254" width="7.28515625" style="66" customWidth="1"/>
    <col min="255" max="255" width="7.85546875" style="66" customWidth="1"/>
    <col min="256" max="256" width="7.7109375" style="66" customWidth="1"/>
    <col min="257" max="257" width="14.85546875" style="66" customWidth="1"/>
    <col min="258" max="258" width="8.85546875" style="66"/>
    <col min="259" max="259" width="10.85546875" style="66" customWidth="1"/>
    <col min="260" max="260" width="10.5703125" style="66" customWidth="1"/>
    <col min="261" max="508" width="8.85546875" style="66"/>
    <col min="509" max="509" width="46" style="66" customWidth="1"/>
    <col min="510" max="510" width="7.28515625" style="66" customWidth="1"/>
    <col min="511" max="511" width="7.85546875" style="66" customWidth="1"/>
    <col min="512" max="512" width="7.7109375" style="66" customWidth="1"/>
    <col min="513" max="513" width="14.85546875" style="66" customWidth="1"/>
    <col min="514" max="514" width="8.85546875" style="66"/>
    <col min="515" max="515" width="10.85546875" style="66" customWidth="1"/>
    <col min="516" max="516" width="10.5703125" style="66" customWidth="1"/>
    <col min="517" max="764" width="8.85546875" style="66"/>
    <col min="765" max="765" width="46" style="66" customWidth="1"/>
    <col min="766" max="766" width="7.28515625" style="66" customWidth="1"/>
    <col min="767" max="767" width="7.85546875" style="66" customWidth="1"/>
    <col min="768" max="768" width="7.7109375" style="66" customWidth="1"/>
    <col min="769" max="769" width="14.85546875" style="66" customWidth="1"/>
    <col min="770" max="770" width="8.85546875" style="66"/>
    <col min="771" max="771" width="10.85546875" style="66" customWidth="1"/>
    <col min="772" max="772" width="10.5703125" style="66" customWidth="1"/>
    <col min="773" max="1020" width="8.85546875" style="66"/>
    <col min="1021" max="1021" width="46" style="66" customWidth="1"/>
    <col min="1022" max="1022" width="7.28515625" style="66" customWidth="1"/>
    <col min="1023" max="1023" width="7.85546875" style="66" customWidth="1"/>
    <col min="1024" max="1024" width="7.7109375" style="66" customWidth="1"/>
    <col min="1025" max="1025" width="14.85546875" style="66" customWidth="1"/>
    <col min="1026" max="1026" width="8.85546875" style="66"/>
    <col min="1027" max="1027" width="10.85546875" style="66" customWidth="1"/>
    <col min="1028" max="1028" width="10.5703125" style="66" customWidth="1"/>
    <col min="1029" max="1276" width="8.85546875" style="66"/>
    <col min="1277" max="1277" width="46" style="66" customWidth="1"/>
    <col min="1278" max="1278" width="7.28515625" style="66" customWidth="1"/>
    <col min="1279" max="1279" width="7.85546875" style="66" customWidth="1"/>
    <col min="1280" max="1280" width="7.7109375" style="66" customWidth="1"/>
    <col min="1281" max="1281" width="14.85546875" style="66" customWidth="1"/>
    <col min="1282" max="1282" width="8.85546875" style="66"/>
    <col min="1283" max="1283" width="10.85546875" style="66" customWidth="1"/>
    <col min="1284" max="1284" width="10.5703125" style="66" customWidth="1"/>
    <col min="1285" max="1532" width="8.85546875" style="66"/>
    <col min="1533" max="1533" width="46" style="66" customWidth="1"/>
    <col min="1534" max="1534" width="7.28515625" style="66" customWidth="1"/>
    <col min="1535" max="1535" width="7.85546875" style="66" customWidth="1"/>
    <col min="1536" max="1536" width="7.7109375" style="66" customWidth="1"/>
    <col min="1537" max="1537" width="14.85546875" style="66" customWidth="1"/>
    <col min="1538" max="1538" width="8.85546875" style="66"/>
    <col min="1539" max="1539" width="10.85546875" style="66" customWidth="1"/>
    <col min="1540" max="1540" width="10.5703125" style="66" customWidth="1"/>
    <col min="1541" max="1788" width="8.85546875" style="66"/>
    <col min="1789" max="1789" width="46" style="66" customWidth="1"/>
    <col min="1790" max="1790" width="7.28515625" style="66" customWidth="1"/>
    <col min="1791" max="1791" width="7.85546875" style="66" customWidth="1"/>
    <col min="1792" max="1792" width="7.7109375" style="66" customWidth="1"/>
    <col min="1793" max="1793" width="14.85546875" style="66" customWidth="1"/>
    <col min="1794" max="1794" width="8.85546875" style="66"/>
    <col min="1795" max="1795" width="10.85546875" style="66" customWidth="1"/>
    <col min="1796" max="1796" width="10.5703125" style="66" customWidth="1"/>
    <col min="1797" max="2044" width="8.85546875" style="66"/>
    <col min="2045" max="2045" width="46" style="66" customWidth="1"/>
    <col min="2046" max="2046" width="7.28515625" style="66" customWidth="1"/>
    <col min="2047" max="2047" width="7.85546875" style="66" customWidth="1"/>
    <col min="2048" max="2048" width="7.7109375" style="66" customWidth="1"/>
    <col min="2049" max="2049" width="14.85546875" style="66" customWidth="1"/>
    <col min="2050" max="2050" width="8.85546875" style="66"/>
    <col min="2051" max="2051" width="10.85546875" style="66" customWidth="1"/>
    <col min="2052" max="2052" width="10.5703125" style="66" customWidth="1"/>
    <col min="2053" max="2300" width="8.85546875" style="66"/>
    <col min="2301" max="2301" width="46" style="66" customWidth="1"/>
    <col min="2302" max="2302" width="7.28515625" style="66" customWidth="1"/>
    <col min="2303" max="2303" width="7.85546875" style="66" customWidth="1"/>
    <col min="2304" max="2304" width="7.7109375" style="66" customWidth="1"/>
    <col min="2305" max="2305" width="14.85546875" style="66" customWidth="1"/>
    <col min="2306" max="2306" width="8.85546875" style="66"/>
    <col min="2307" max="2307" width="10.85546875" style="66" customWidth="1"/>
    <col min="2308" max="2308" width="10.5703125" style="66" customWidth="1"/>
    <col min="2309" max="2556" width="8.85546875" style="66"/>
    <col min="2557" max="2557" width="46" style="66" customWidth="1"/>
    <col min="2558" max="2558" width="7.28515625" style="66" customWidth="1"/>
    <col min="2559" max="2559" width="7.85546875" style="66" customWidth="1"/>
    <col min="2560" max="2560" width="7.7109375" style="66" customWidth="1"/>
    <col min="2561" max="2561" width="14.85546875" style="66" customWidth="1"/>
    <col min="2562" max="2562" width="8.85546875" style="66"/>
    <col min="2563" max="2563" width="10.85546875" style="66" customWidth="1"/>
    <col min="2564" max="2564" width="10.5703125" style="66" customWidth="1"/>
    <col min="2565" max="2812" width="8.85546875" style="66"/>
    <col min="2813" max="2813" width="46" style="66" customWidth="1"/>
    <col min="2814" max="2814" width="7.28515625" style="66" customWidth="1"/>
    <col min="2815" max="2815" width="7.85546875" style="66" customWidth="1"/>
    <col min="2816" max="2816" width="7.7109375" style="66" customWidth="1"/>
    <col min="2817" max="2817" width="14.85546875" style="66" customWidth="1"/>
    <col min="2818" max="2818" width="8.85546875" style="66"/>
    <col min="2819" max="2819" width="10.85546875" style="66" customWidth="1"/>
    <col min="2820" max="2820" width="10.5703125" style="66" customWidth="1"/>
    <col min="2821" max="3068" width="8.85546875" style="66"/>
    <col min="3069" max="3069" width="46" style="66" customWidth="1"/>
    <col min="3070" max="3070" width="7.28515625" style="66" customWidth="1"/>
    <col min="3071" max="3071" width="7.85546875" style="66" customWidth="1"/>
    <col min="3072" max="3072" width="7.7109375" style="66" customWidth="1"/>
    <col min="3073" max="3073" width="14.85546875" style="66" customWidth="1"/>
    <col min="3074" max="3074" width="8.85546875" style="66"/>
    <col min="3075" max="3075" width="10.85546875" style="66" customWidth="1"/>
    <col min="3076" max="3076" width="10.5703125" style="66" customWidth="1"/>
    <col min="3077" max="3324" width="8.85546875" style="66"/>
    <col min="3325" max="3325" width="46" style="66" customWidth="1"/>
    <col min="3326" max="3326" width="7.28515625" style="66" customWidth="1"/>
    <col min="3327" max="3327" width="7.85546875" style="66" customWidth="1"/>
    <col min="3328" max="3328" width="7.7109375" style="66" customWidth="1"/>
    <col min="3329" max="3329" width="14.85546875" style="66" customWidth="1"/>
    <col min="3330" max="3330" width="8.85546875" style="66"/>
    <col min="3331" max="3331" width="10.85546875" style="66" customWidth="1"/>
    <col min="3332" max="3332" width="10.5703125" style="66" customWidth="1"/>
    <col min="3333" max="3580" width="8.85546875" style="66"/>
    <col min="3581" max="3581" width="46" style="66" customWidth="1"/>
    <col min="3582" max="3582" width="7.28515625" style="66" customWidth="1"/>
    <col min="3583" max="3583" width="7.85546875" style="66" customWidth="1"/>
    <col min="3584" max="3584" width="7.7109375" style="66" customWidth="1"/>
    <col min="3585" max="3585" width="14.85546875" style="66" customWidth="1"/>
    <col min="3586" max="3586" width="8.85546875" style="66"/>
    <col min="3587" max="3587" width="10.85546875" style="66" customWidth="1"/>
    <col min="3588" max="3588" width="10.5703125" style="66" customWidth="1"/>
    <col min="3589" max="3836" width="8.85546875" style="66"/>
    <col min="3837" max="3837" width="46" style="66" customWidth="1"/>
    <col min="3838" max="3838" width="7.28515625" style="66" customWidth="1"/>
    <col min="3839" max="3839" width="7.85546875" style="66" customWidth="1"/>
    <col min="3840" max="3840" width="7.7109375" style="66" customWidth="1"/>
    <col min="3841" max="3841" width="14.85546875" style="66" customWidth="1"/>
    <col min="3842" max="3842" width="8.85546875" style="66"/>
    <col min="3843" max="3843" width="10.85546875" style="66" customWidth="1"/>
    <col min="3844" max="3844" width="10.5703125" style="66" customWidth="1"/>
    <col min="3845" max="4092" width="8.85546875" style="66"/>
    <col min="4093" max="4093" width="46" style="66" customWidth="1"/>
    <col min="4094" max="4094" width="7.28515625" style="66" customWidth="1"/>
    <col min="4095" max="4095" width="7.85546875" style="66" customWidth="1"/>
    <col min="4096" max="4096" width="7.7109375" style="66" customWidth="1"/>
    <col min="4097" max="4097" width="14.85546875" style="66" customWidth="1"/>
    <col min="4098" max="4098" width="8.85546875" style="66"/>
    <col min="4099" max="4099" width="10.85546875" style="66" customWidth="1"/>
    <col min="4100" max="4100" width="10.5703125" style="66" customWidth="1"/>
    <col min="4101" max="4348" width="8.85546875" style="66"/>
    <col min="4349" max="4349" width="46" style="66" customWidth="1"/>
    <col min="4350" max="4350" width="7.28515625" style="66" customWidth="1"/>
    <col min="4351" max="4351" width="7.85546875" style="66" customWidth="1"/>
    <col min="4352" max="4352" width="7.7109375" style="66" customWidth="1"/>
    <col min="4353" max="4353" width="14.85546875" style="66" customWidth="1"/>
    <col min="4354" max="4354" width="8.85546875" style="66"/>
    <col min="4355" max="4355" width="10.85546875" style="66" customWidth="1"/>
    <col min="4356" max="4356" width="10.5703125" style="66" customWidth="1"/>
    <col min="4357" max="4604" width="8.85546875" style="66"/>
    <col min="4605" max="4605" width="46" style="66" customWidth="1"/>
    <col min="4606" max="4606" width="7.28515625" style="66" customWidth="1"/>
    <col min="4607" max="4607" width="7.85546875" style="66" customWidth="1"/>
    <col min="4608" max="4608" width="7.7109375" style="66" customWidth="1"/>
    <col min="4609" max="4609" width="14.85546875" style="66" customWidth="1"/>
    <col min="4610" max="4610" width="8.85546875" style="66"/>
    <col min="4611" max="4611" width="10.85546875" style="66" customWidth="1"/>
    <col min="4612" max="4612" width="10.5703125" style="66" customWidth="1"/>
    <col min="4613" max="4860" width="8.85546875" style="66"/>
    <col min="4861" max="4861" width="46" style="66" customWidth="1"/>
    <col min="4862" max="4862" width="7.28515625" style="66" customWidth="1"/>
    <col min="4863" max="4863" width="7.85546875" style="66" customWidth="1"/>
    <col min="4864" max="4864" width="7.7109375" style="66" customWidth="1"/>
    <col min="4865" max="4865" width="14.85546875" style="66" customWidth="1"/>
    <col min="4866" max="4866" width="8.85546875" style="66"/>
    <col min="4867" max="4867" width="10.85546875" style="66" customWidth="1"/>
    <col min="4868" max="4868" width="10.5703125" style="66" customWidth="1"/>
    <col min="4869" max="5116" width="8.85546875" style="66"/>
    <col min="5117" max="5117" width="46" style="66" customWidth="1"/>
    <col min="5118" max="5118" width="7.28515625" style="66" customWidth="1"/>
    <col min="5119" max="5119" width="7.85546875" style="66" customWidth="1"/>
    <col min="5120" max="5120" width="7.7109375" style="66" customWidth="1"/>
    <col min="5121" max="5121" width="14.85546875" style="66" customWidth="1"/>
    <col min="5122" max="5122" width="8.85546875" style="66"/>
    <col min="5123" max="5123" width="10.85546875" style="66" customWidth="1"/>
    <col min="5124" max="5124" width="10.5703125" style="66" customWidth="1"/>
    <col min="5125" max="5372" width="8.85546875" style="66"/>
    <col min="5373" max="5373" width="46" style="66" customWidth="1"/>
    <col min="5374" max="5374" width="7.28515625" style="66" customWidth="1"/>
    <col min="5375" max="5375" width="7.85546875" style="66" customWidth="1"/>
    <col min="5376" max="5376" width="7.7109375" style="66" customWidth="1"/>
    <col min="5377" max="5377" width="14.85546875" style="66" customWidth="1"/>
    <col min="5378" max="5378" width="8.85546875" style="66"/>
    <col min="5379" max="5379" width="10.85546875" style="66" customWidth="1"/>
    <col min="5380" max="5380" width="10.5703125" style="66" customWidth="1"/>
    <col min="5381" max="5628" width="8.85546875" style="66"/>
    <col min="5629" max="5629" width="46" style="66" customWidth="1"/>
    <col min="5630" max="5630" width="7.28515625" style="66" customWidth="1"/>
    <col min="5631" max="5631" width="7.85546875" style="66" customWidth="1"/>
    <col min="5632" max="5632" width="7.7109375" style="66" customWidth="1"/>
    <col min="5633" max="5633" width="14.85546875" style="66" customWidth="1"/>
    <col min="5634" max="5634" width="8.85546875" style="66"/>
    <col min="5635" max="5635" width="10.85546875" style="66" customWidth="1"/>
    <col min="5636" max="5636" width="10.5703125" style="66" customWidth="1"/>
    <col min="5637" max="5884" width="8.85546875" style="66"/>
    <col min="5885" max="5885" width="46" style="66" customWidth="1"/>
    <col min="5886" max="5886" width="7.28515625" style="66" customWidth="1"/>
    <col min="5887" max="5887" width="7.85546875" style="66" customWidth="1"/>
    <col min="5888" max="5888" width="7.7109375" style="66" customWidth="1"/>
    <col min="5889" max="5889" width="14.85546875" style="66" customWidth="1"/>
    <col min="5890" max="5890" width="8.85546875" style="66"/>
    <col min="5891" max="5891" width="10.85546875" style="66" customWidth="1"/>
    <col min="5892" max="5892" width="10.5703125" style="66" customWidth="1"/>
    <col min="5893" max="6140" width="8.85546875" style="66"/>
    <col min="6141" max="6141" width="46" style="66" customWidth="1"/>
    <col min="6142" max="6142" width="7.28515625" style="66" customWidth="1"/>
    <col min="6143" max="6143" width="7.85546875" style="66" customWidth="1"/>
    <col min="6144" max="6144" width="7.7109375" style="66" customWidth="1"/>
    <col min="6145" max="6145" width="14.85546875" style="66" customWidth="1"/>
    <col min="6146" max="6146" width="8.85546875" style="66"/>
    <col min="6147" max="6147" width="10.85546875" style="66" customWidth="1"/>
    <col min="6148" max="6148" width="10.5703125" style="66" customWidth="1"/>
    <col min="6149" max="6396" width="8.85546875" style="66"/>
    <col min="6397" max="6397" width="46" style="66" customWidth="1"/>
    <col min="6398" max="6398" width="7.28515625" style="66" customWidth="1"/>
    <col min="6399" max="6399" width="7.85546875" style="66" customWidth="1"/>
    <col min="6400" max="6400" width="7.7109375" style="66" customWidth="1"/>
    <col min="6401" max="6401" width="14.85546875" style="66" customWidth="1"/>
    <col min="6402" max="6402" width="8.85546875" style="66"/>
    <col min="6403" max="6403" width="10.85546875" style="66" customWidth="1"/>
    <col min="6404" max="6404" width="10.5703125" style="66" customWidth="1"/>
    <col min="6405" max="6652" width="8.85546875" style="66"/>
    <col min="6653" max="6653" width="46" style="66" customWidth="1"/>
    <col min="6654" max="6654" width="7.28515625" style="66" customWidth="1"/>
    <col min="6655" max="6655" width="7.85546875" style="66" customWidth="1"/>
    <col min="6656" max="6656" width="7.7109375" style="66" customWidth="1"/>
    <col min="6657" max="6657" width="14.85546875" style="66" customWidth="1"/>
    <col min="6658" max="6658" width="8.85546875" style="66"/>
    <col min="6659" max="6659" width="10.85546875" style="66" customWidth="1"/>
    <col min="6660" max="6660" width="10.5703125" style="66" customWidth="1"/>
    <col min="6661" max="6908" width="8.85546875" style="66"/>
    <col min="6909" max="6909" width="46" style="66" customWidth="1"/>
    <col min="6910" max="6910" width="7.28515625" style="66" customWidth="1"/>
    <col min="6911" max="6911" width="7.85546875" style="66" customWidth="1"/>
    <col min="6912" max="6912" width="7.7109375" style="66" customWidth="1"/>
    <col min="6913" max="6913" width="14.85546875" style="66" customWidth="1"/>
    <col min="6914" max="6914" width="8.85546875" style="66"/>
    <col min="6915" max="6915" width="10.85546875" style="66" customWidth="1"/>
    <col min="6916" max="6916" width="10.5703125" style="66" customWidth="1"/>
    <col min="6917" max="7164" width="8.85546875" style="66"/>
    <col min="7165" max="7165" width="46" style="66" customWidth="1"/>
    <col min="7166" max="7166" width="7.28515625" style="66" customWidth="1"/>
    <col min="7167" max="7167" width="7.85546875" style="66" customWidth="1"/>
    <col min="7168" max="7168" width="7.7109375" style="66" customWidth="1"/>
    <col min="7169" max="7169" width="14.85546875" style="66" customWidth="1"/>
    <col min="7170" max="7170" width="8.85546875" style="66"/>
    <col min="7171" max="7171" width="10.85546875" style="66" customWidth="1"/>
    <col min="7172" max="7172" width="10.5703125" style="66" customWidth="1"/>
    <col min="7173" max="7420" width="8.85546875" style="66"/>
    <col min="7421" max="7421" width="46" style="66" customWidth="1"/>
    <col min="7422" max="7422" width="7.28515625" style="66" customWidth="1"/>
    <col min="7423" max="7423" width="7.85546875" style="66" customWidth="1"/>
    <col min="7424" max="7424" width="7.7109375" style="66" customWidth="1"/>
    <col min="7425" max="7425" width="14.85546875" style="66" customWidth="1"/>
    <col min="7426" max="7426" width="8.85546875" style="66"/>
    <col min="7427" max="7427" width="10.85546875" style="66" customWidth="1"/>
    <col min="7428" max="7428" width="10.5703125" style="66" customWidth="1"/>
    <col min="7429" max="7676" width="8.85546875" style="66"/>
    <col min="7677" max="7677" width="46" style="66" customWidth="1"/>
    <col min="7678" max="7678" width="7.28515625" style="66" customWidth="1"/>
    <col min="7679" max="7679" width="7.85546875" style="66" customWidth="1"/>
    <col min="7680" max="7680" width="7.7109375" style="66" customWidth="1"/>
    <col min="7681" max="7681" width="14.85546875" style="66" customWidth="1"/>
    <col min="7682" max="7682" width="8.85546875" style="66"/>
    <col min="7683" max="7683" width="10.85546875" style="66" customWidth="1"/>
    <col min="7684" max="7684" width="10.5703125" style="66" customWidth="1"/>
    <col min="7685" max="7932" width="8.85546875" style="66"/>
    <col min="7933" max="7933" width="46" style="66" customWidth="1"/>
    <col min="7934" max="7934" width="7.28515625" style="66" customWidth="1"/>
    <col min="7935" max="7935" width="7.85546875" style="66" customWidth="1"/>
    <col min="7936" max="7936" width="7.7109375" style="66" customWidth="1"/>
    <col min="7937" max="7937" width="14.85546875" style="66" customWidth="1"/>
    <col min="7938" max="7938" width="8.85546875" style="66"/>
    <col min="7939" max="7939" width="10.85546875" style="66" customWidth="1"/>
    <col min="7940" max="7940" width="10.5703125" style="66" customWidth="1"/>
    <col min="7941" max="8188" width="8.85546875" style="66"/>
    <col min="8189" max="8189" width="46" style="66" customWidth="1"/>
    <col min="8190" max="8190" width="7.28515625" style="66" customWidth="1"/>
    <col min="8191" max="8191" width="7.85546875" style="66" customWidth="1"/>
    <col min="8192" max="8192" width="7.7109375" style="66" customWidth="1"/>
    <col min="8193" max="8193" width="14.85546875" style="66" customWidth="1"/>
    <col min="8194" max="8194" width="8.85546875" style="66"/>
    <col min="8195" max="8195" width="10.85546875" style="66" customWidth="1"/>
    <col min="8196" max="8196" width="10.5703125" style="66" customWidth="1"/>
    <col min="8197" max="8444" width="8.85546875" style="66"/>
    <col min="8445" max="8445" width="46" style="66" customWidth="1"/>
    <col min="8446" max="8446" width="7.28515625" style="66" customWidth="1"/>
    <col min="8447" max="8447" width="7.85546875" style="66" customWidth="1"/>
    <col min="8448" max="8448" width="7.7109375" style="66" customWidth="1"/>
    <col min="8449" max="8449" width="14.85546875" style="66" customWidth="1"/>
    <col min="8450" max="8450" width="8.85546875" style="66"/>
    <col min="8451" max="8451" width="10.85546875" style="66" customWidth="1"/>
    <col min="8452" max="8452" width="10.5703125" style="66" customWidth="1"/>
    <col min="8453" max="8700" width="8.85546875" style="66"/>
    <col min="8701" max="8701" width="46" style="66" customWidth="1"/>
    <col min="8702" max="8702" width="7.28515625" style="66" customWidth="1"/>
    <col min="8703" max="8703" width="7.85546875" style="66" customWidth="1"/>
    <col min="8704" max="8704" width="7.7109375" style="66" customWidth="1"/>
    <col min="8705" max="8705" width="14.85546875" style="66" customWidth="1"/>
    <col min="8706" max="8706" width="8.85546875" style="66"/>
    <col min="8707" max="8707" width="10.85546875" style="66" customWidth="1"/>
    <col min="8708" max="8708" width="10.5703125" style="66" customWidth="1"/>
    <col min="8709" max="8956" width="8.85546875" style="66"/>
    <col min="8957" max="8957" width="46" style="66" customWidth="1"/>
    <col min="8958" max="8958" width="7.28515625" style="66" customWidth="1"/>
    <col min="8959" max="8959" width="7.85546875" style="66" customWidth="1"/>
    <col min="8960" max="8960" width="7.7109375" style="66" customWidth="1"/>
    <col min="8961" max="8961" width="14.85546875" style="66" customWidth="1"/>
    <col min="8962" max="8962" width="8.85546875" style="66"/>
    <col min="8963" max="8963" width="10.85546875" style="66" customWidth="1"/>
    <col min="8964" max="8964" width="10.5703125" style="66" customWidth="1"/>
    <col min="8965" max="9212" width="8.85546875" style="66"/>
    <col min="9213" max="9213" width="46" style="66" customWidth="1"/>
    <col min="9214" max="9214" width="7.28515625" style="66" customWidth="1"/>
    <col min="9215" max="9215" width="7.85546875" style="66" customWidth="1"/>
    <col min="9216" max="9216" width="7.7109375" style="66" customWidth="1"/>
    <col min="9217" max="9217" width="14.85546875" style="66" customWidth="1"/>
    <col min="9218" max="9218" width="8.85546875" style="66"/>
    <col min="9219" max="9219" width="10.85546875" style="66" customWidth="1"/>
    <col min="9220" max="9220" width="10.5703125" style="66" customWidth="1"/>
    <col min="9221" max="9468" width="8.85546875" style="66"/>
    <col min="9469" max="9469" width="46" style="66" customWidth="1"/>
    <col min="9470" max="9470" width="7.28515625" style="66" customWidth="1"/>
    <col min="9471" max="9471" width="7.85546875" style="66" customWidth="1"/>
    <col min="9472" max="9472" width="7.7109375" style="66" customWidth="1"/>
    <col min="9473" max="9473" width="14.85546875" style="66" customWidth="1"/>
    <col min="9474" max="9474" width="8.85546875" style="66"/>
    <col min="9475" max="9475" width="10.85546875" style="66" customWidth="1"/>
    <col min="9476" max="9476" width="10.5703125" style="66" customWidth="1"/>
    <col min="9477" max="9724" width="8.85546875" style="66"/>
    <col min="9725" max="9725" width="46" style="66" customWidth="1"/>
    <col min="9726" max="9726" width="7.28515625" style="66" customWidth="1"/>
    <col min="9727" max="9727" width="7.85546875" style="66" customWidth="1"/>
    <col min="9728" max="9728" width="7.7109375" style="66" customWidth="1"/>
    <col min="9729" max="9729" width="14.85546875" style="66" customWidth="1"/>
    <col min="9730" max="9730" width="8.85546875" style="66"/>
    <col min="9731" max="9731" width="10.85546875" style="66" customWidth="1"/>
    <col min="9732" max="9732" width="10.5703125" style="66" customWidth="1"/>
    <col min="9733" max="9980" width="8.85546875" style="66"/>
    <col min="9981" max="9981" width="46" style="66" customWidth="1"/>
    <col min="9982" max="9982" width="7.28515625" style="66" customWidth="1"/>
    <col min="9983" max="9983" width="7.85546875" style="66" customWidth="1"/>
    <col min="9984" max="9984" width="7.7109375" style="66" customWidth="1"/>
    <col min="9985" max="9985" width="14.85546875" style="66" customWidth="1"/>
    <col min="9986" max="9986" width="8.85546875" style="66"/>
    <col min="9987" max="9987" width="10.85546875" style="66" customWidth="1"/>
    <col min="9988" max="9988" width="10.5703125" style="66" customWidth="1"/>
    <col min="9989" max="10236" width="8.85546875" style="66"/>
    <col min="10237" max="10237" width="46" style="66" customWidth="1"/>
    <col min="10238" max="10238" width="7.28515625" style="66" customWidth="1"/>
    <col min="10239" max="10239" width="7.85546875" style="66" customWidth="1"/>
    <col min="10240" max="10240" width="7.7109375" style="66" customWidth="1"/>
    <col min="10241" max="10241" width="14.85546875" style="66" customWidth="1"/>
    <col min="10242" max="10242" width="8.85546875" style="66"/>
    <col min="10243" max="10243" width="10.85546875" style="66" customWidth="1"/>
    <col min="10244" max="10244" width="10.5703125" style="66" customWidth="1"/>
    <col min="10245" max="10492" width="8.85546875" style="66"/>
    <col min="10493" max="10493" width="46" style="66" customWidth="1"/>
    <col min="10494" max="10494" width="7.28515625" style="66" customWidth="1"/>
    <col min="10495" max="10495" width="7.85546875" style="66" customWidth="1"/>
    <col min="10496" max="10496" width="7.7109375" style="66" customWidth="1"/>
    <col min="10497" max="10497" width="14.85546875" style="66" customWidth="1"/>
    <col min="10498" max="10498" width="8.85546875" style="66"/>
    <col min="10499" max="10499" width="10.85546875" style="66" customWidth="1"/>
    <col min="10500" max="10500" width="10.5703125" style="66" customWidth="1"/>
    <col min="10501" max="10748" width="8.85546875" style="66"/>
    <col min="10749" max="10749" width="46" style="66" customWidth="1"/>
    <col min="10750" max="10750" width="7.28515625" style="66" customWidth="1"/>
    <col min="10751" max="10751" width="7.85546875" style="66" customWidth="1"/>
    <col min="10752" max="10752" width="7.7109375" style="66" customWidth="1"/>
    <col min="10753" max="10753" width="14.85546875" style="66" customWidth="1"/>
    <col min="10754" max="10754" width="8.85546875" style="66"/>
    <col min="10755" max="10755" width="10.85546875" style="66" customWidth="1"/>
    <col min="10756" max="10756" width="10.5703125" style="66" customWidth="1"/>
    <col min="10757" max="11004" width="8.85546875" style="66"/>
    <col min="11005" max="11005" width="46" style="66" customWidth="1"/>
    <col min="11006" max="11006" width="7.28515625" style="66" customWidth="1"/>
    <col min="11007" max="11007" width="7.85546875" style="66" customWidth="1"/>
    <col min="11008" max="11008" width="7.7109375" style="66" customWidth="1"/>
    <col min="11009" max="11009" width="14.85546875" style="66" customWidth="1"/>
    <col min="11010" max="11010" width="8.85546875" style="66"/>
    <col min="11011" max="11011" width="10.85546875" style="66" customWidth="1"/>
    <col min="11012" max="11012" width="10.5703125" style="66" customWidth="1"/>
    <col min="11013" max="11260" width="8.85546875" style="66"/>
    <col min="11261" max="11261" width="46" style="66" customWidth="1"/>
    <col min="11262" max="11262" width="7.28515625" style="66" customWidth="1"/>
    <col min="11263" max="11263" width="7.85546875" style="66" customWidth="1"/>
    <col min="11264" max="11264" width="7.7109375" style="66" customWidth="1"/>
    <col min="11265" max="11265" width="14.85546875" style="66" customWidth="1"/>
    <col min="11266" max="11266" width="8.85546875" style="66"/>
    <col min="11267" max="11267" width="10.85546875" style="66" customWidth="1"/>
    <col min="11268" max="11268" width="10.5703125" style="66" customWidth="1"/>
    <col min="11269" max="11516" width="8.85546875" style="66"/>
    <col min="11517" max="11517" width="46" style="66" customWidth="1"/>
    <col min="11518" max="11518" width="7.28515625" style="66" customWidth="1"/>
    <col min="11519" max="11519" width="7.85546875" style="66" customWidth="1"/>
    <col min="11520" max="11520" width="7.7109375" style="66" customWidth="1"/>
    <col min="11521" max="11521" width="14.85546875" style="66" customWidth="1"/>
    <col min="11522" max="11522" width="8.85546875" style="66"/>
    <col min="11523" max="11523" width="10.85546875" style="66" customWidth="1"/>
    <col min="11524" max="11524" width="10.5703125" style="66" customWidth="1"/>
    <col min="11525" max="11772" width="8.85546875" style="66"/>
    <col min="11773" max="11773" width="46" style="66" customWidth="1"/>
    <col min="11774" max="11774" width="7.28515625" style="66" customWidth="1"/>
    <col min="11775" max="11775" width="7.85546875" style="66" customWidth="1"/>
    <col min="11776" max="11776" width="7.7109375" style="66" customWidth="1"/>
    <col min="11777" max="11777" width="14.85546875" style="66" customWidth="1"/>
    <col min="11778" max="11778" width="8.85546875" style="66"/>
    <col min="11779" max="11779" width="10.85546875" style="66" customWidth="1"/>
    <col min="11780" max="11780" width="10.5703125" style="66" customWidth="1"/>
    <col min="11781" max="12028" width="8.85546875" style="66"/>
    <col min="12029" max="12029" width="46" style="66" customWidth="1"/>
    <col min="12030" max="12030" width="7.28515625" style="66" customWidth="1"/>
    <col min="12031" max="12031" width="7.85546875" style="66" customWidth="1"/>
    <col min="12032" max="12032" width="7.7109375" style="66" customWidth="1"/>
    <col min="12033" max="12033" width="14.85546875" style="66" customWidth="1"/>
    <col min="12034" max="12034" width="8.85546875" style="66"/>
    <col min="12035" max="12035" width="10.85546875" style="66" customWidth="1"/>
    <col min="12036" max="12036" width="10.5703125" style="66" customWidth="1"/>
    <col min="12037" max="12284" width="8.85546875" style="66"/>
    <col min="12285" max="12285" width="46" style="66" customWidth="1"/>
    <col min="12286" max="12286" width="7.28515625" style="66" customWidth="1"/>
    <col min="12287" max="12287" width="7.85546875" style="66" customWidth="1"/>
    <col min="12288" max="12288" width="7.7109375" style="66" customWidth="1"/>
    <col min="12289" max="12289" width="14.85546875" style="66" customWidth="1"/>
    <col min="12290" max="12290" width="8.85546875" style="66"/>
    <col min="12291" max="12291" width="10.85546875" style="66" customWidth="1"/>
    <col min="12292" max="12292" width="10.5703125" style="66" customWidth="1"/>
    <col min="12293" max="12540" width="8.85546875" style="66"/>
    <col min="12541" max="12541" width="46" style="66" customWidth="1"/>
    <col min="12542" max="12542" width="7.28515625" style="66" customWidth="1"/>
    <col min="12543" max="12543" width="7.85546875" style="66" customWidth="1"/>
    <col min="12544" max="12544" width="7.7109375" style="66" customWidth="1"/>
    <col min="12545" max="12545" width="14.85546875" style="66" customWidth="1"/>
    <col min="12546" max="12546" width="8.85546875" style="66"/>
    <col min="12547" max="12547" width="10.85546875" style="66" customWidth="1"/>
    <col min="12548" max="12548" width="10.5703125" style="66" customWidth="1"/>
    <col min="12549" max="12796" width="8.85546875" style="66"/>
    <col min="12797" max="12797" width="46" style="66" customWidth="1"/>
    <col min="12798" max="12798" width="7.28515625" style="66" customWidth="1"/>
    <col min="12799" max="12799" width="7.85546875" style="66" customWidth="1"/>
    <col min="12800" max="12800" width="7.7109375" style="66" customWidth="1"/>
    <col min="12801" max="12801" width="14.85546875" style="66" customWidth="1"/>
    <col min="12802" max="12802" width="8.85546875" style="66"/>
    <col min="12803" max="12803" width="10.85546875" style="66" customWidth="1"/>
    <col min="12804" max="12804" width="10.5703125" style="66" customWidth="1"/>
    <col min="12805" max="13052" width="8.85546875" style="66"/>
    <col min="13053" max="13053" width="46" style="66" customWidth="1"/>
    <col min="13054" max="13054" width="7.28515625" style="66" customWidth="1"/>
    <col min="13055" max="13055" width="7.85546875" style="66" customWidth="1"/>
    <col min="13056" max="13056" width="7.7109375" style="66" customWidth="1"/>
    <col min="13057" max="13057" width="14.85546875" style="66" customWidth="1"/>
    <col min="13058" max="13058" width="8.85546875" style="66"/>
    <col min="13059" max="13059" width="10.85546875" style="66" customWidth="1"/>
    <col min="13060" max="13060" width="10.5703125" style="66" customWidth="1"/>
    <col min="13061" max="13308" width="8.85546875" style="66"/>
    <col min="13309" max="13309" width="46" style="66" customWidth="1"/>
    <col min="13310" max="13310" width="7.28515625" style="66" customWidth="1"/>
    <col min="13311" max="13311" width="7.85546875" style="66" customWidth="1"/>
    <col min="13312" max="13312" width="7.7109375" style="66" customWidth="1"/>
    <col min="13313" max="13313" width="14.85546875" style="66" customWidth="1"/>
    <col min="13314" max="13314" width="8.85546875" style="66"/>
    <col min="13315" max="13315" width="10.85546875" style="66" customWidth="1"/>
    <col min="13316" max="13316" width="10.5703125" style="66" customWidth="1"/>
    <col min="13317" max="13564" width="8.85546875" style="66"/>
    <col min="13565" max="13565" width="46" style="66" customWidth="1"/>
    <col min="13566" max="13566" width="7.28515625" style="66" customWidth="1"/>
    <col min="13567" max="13567" width="7.85546875" style="66" customWidth="1"/>
    <col min="13568" max="13568" width="7.7109375" style="66" customWidth="1"/>
    <col min="13569" max="13569" width="14.85546875" style="66" customWidth="1"/>
    <col min="13570" max="13570" width="8.85546875" style="66"/>
    <col min="13571" max="13571" width="10.85546875" style="66" customWidth="1"/>
    <col min="13572" max="13572" width="10.5703125" style="66" customWidth="1"/>
    <col min="13573" max="13820" width="8.85546875" style="66"/>
    <col min="13821" max="13821" width="46" style="66" customWidth="1"/>
    <col min="13822" max="13822" width="7.28515625" style="66" customWidth="1"/>
    <col min="13823" max="13823" width="7.85546875" style="66" customWidth="1"/>
    <col min="13824" max="13824" width="7.7109375" style="66" customWidth="1"/>
    <col min="13825" max="13825" width="14.85546875" style="66" customWidth="1"/>
    <col min="13826" max="13826" width="8.85546875" style="66"/>
    <col min="13827" max="13827" width="10.85546875" style="66" customWidth="1"/>
    <col min="13828" max="13828" width="10.5703125" style="66" customWidth="1"/>
    <col min="13829" max="14076" width="8.85546875" style="66"/>
    <col min="14077" max="14077" width="46" style="66" customWidth="1"/>
    <col min="14078" max="14078" width="7.28515625" style="66" customWidth="1"/>
    <col min="14079" max="14079" width="7.85546875" style="66" customWidth="1"/>
    <col min="14080" max="14080" width="7.7109375" style="66" customWidth="1"/>
    <col min="14081" max="14081" width="14.85546875" style="66" customWidth="1"/>
    <col min="14082" max="14082" width="8.85546875" style="66"/>
    <col min="14083" max="14083" width="10.85546875" style="66" customWidth="1"/>
    <col min="14084" max="14084" width="10.5703125" style="66" customWidth="1"/>
    <col min="14085" max="14332" width="8.85546875" style="66"/>
    <col min="14333" max="14333" width="46" style="66" customWidth="1"/>
    <col min="14334" max="14334" width="7.28515625" style="66" customWidth="1"/>
    <col min="14335" max="14335" width="7.85546875" style="66" customWidth="1"/>
    <col min="14336" max="14336" width="7.7109375" style="66" customWidth="1"/>
    <col min="14337" max="14337" width="14.85546875" style="66" customWidth="1"/>
    <col min="14338" max="14338" width="8.85546875" style="66"/>
    <col min="14339" max="14339" width="10.85546875" style="66" customWidth="1"/>
    <col min="14340" max="14340" width="10.5703125" style="66" customWidth="1"/>
    <col min="14341" max="14588" width="8.85546875" style="66"/>
    <col min="14589" max="14589" width="46" style="66" customWidth="1"/>
    <col min="14590" max="14590" width="7.28515625" style="66" customWidth="1"/>
    <col min="14591" max="14591" width="7.85546875" style="66" customWidth="1"/>
    <col min="14592" max="14592" width="7.7109375" style="66" customWidth="1"/>
    <col min="14593" max="14593" width="14.85546875" style="66" customWidth="1"/>
    <col min="14594" max="14594" width="8.85546875" style="66"/>
    <col min="14595" max="14595" width="10.85546875" style="66" customWidth="1"/>
    <col min="14596" max="14596" width="10.5703125" style="66" customWidth="1"/>
    <col min="14597" max="14844" width="8.85546875" style="66"/>
    <col min="14845" max="14845" width="46" style="66" customWidth="1"/>
    <col min="14846" max="14846" width="7.28515625" style="66" customWidth="1"/>
    <col min="14847" max="14847" width="7.85546875" style="66" customWidth="1"/>
    <col min="14848" max="14848" width="7.7109375" style="66" customWidth="1"/>
    <col min="14849" max="14849" width="14.85546875" style="66" customWidth="1"/>
    <col min="14850" max="14850" width="8.85546875" style="66"/>
    <col min="14851" max="14851" width="10.85546875" style="66" customWidth="1"/>
    <col min="14852" max="14852" width="10.5703125" style="66" customWidth="1"/>
    <col min="14853" max="15100" width="8.85546875" style="66"/>
    <col min="15101" max="15101" width="46" style="66" customWidth="1"/>
    <col min="15102" max="15102" width="7.28515625" style="66" customWidth="1"/>
    <col min="15103" max="15103" width="7.85546875" style="66" customWidth="1"/>
    <col min="15104" max="15104" width="7.7109375" style="66" customWidth="1"/>
    <col min="15105" max="15105" width="14.85546875" style="66" customWidth="1"/>
    <col min="15106" max="15106" width="8.85546875" style="66"/>
    <col min="15107" max="15107" width="10.85546875" style="66" customWidth="1"/>
    <col min="15108" max="15108" width="10.5703125" style="66" customWidth="1"/>
    <col min="15109" max="15356" width="8.85546875" style="66"/>
    <col min="15357" max="15357" width="46" style="66" customWidth="1"/>
    <col min="15358" max="15358" width="7.28515625" style="66" customWidth="1"/>
    <col min="15359" max="15359" width="7.85546875" style="66" customWidth="1"/>
    <col min="15360" max="15360" width="7.7109375" style="66" customWidth="1"/>
    <col min="15361" max="15361" width="14.85546875" style="66" customWidth="1"/>
    <col min="15362" max="15362" width="8.85546875" style="66"/>
    <col min="15363" max="15363" width="10.85546875" style="66" customWidth="1"/>
    <col min="15364" max="15364" width="10.5703125" style="66" customWidth="1"/>
    <col min="15365" max="15612" width="8.85546875" style="66"/>
    <col min="15613" max="15613" width="46" style="66" customWidth="1"/>
    <col min="15614" max="15614" width="7.28515625" style="66" customWidth="1"/>
    <col min="15615" max="15615" width="7.85546875" style="66" customWidth="1"/>
    <col min="15616" max="15616" width="7.7109375" style="66" customWidth="1"/>
    <col min="15617" max="15617" width="14.85546875" style="66" customWidth="1"/>
    <col min="15618" max="15618" width="8.85546875" style="66"/>
    <col min="15619" max="15619" width="10.85546875" style="66" customWidth="1"/>
    <col min="15620" max="15620" width="10.5703125" style="66" customWidth="1"/>
    <col min="15621" max="15868" width="8.85546875" style="66"/>
    <col min="15869" max="15869" width="46" style="66" customWidth="1"/>
    <col min="15870" max="15870" width="7.28515625" style="66" customWidth="1"/>
    <col min="15871" max="15871" width="7.85546875" style="66" customWidth="1"/>
    <col min="15872" max="15872" width="7.7109375" style="66" customWidth="1"/>
    <col min="15873" max="15873" width="14.85546875" style="66" customWidth="1"/>
    <col min="15874" max="15874" width="8.85546875" style="66"/>
    <col min="15875" max="15875" width="10.85546875" style="66" customWidth="1"/>
    <col min="15876" max="15876" width="10.5703125" style="66" customWidth="1"/>
    <col min="15877" max="16124" width="8.85546875" style="66"/>
    <col min="16125" max="16125" width="46" style="66" customWidth="1"/>
    <col min="16126" max="16126" width="7.28515625" style="66" customWidth="1"/>
    <col min="16127" max="16127" width="7.85546875" style="66" customWidth="1"/>
    <col min="16128" max="16128" width="7.7109375" style="66" customWidth="1"/>
    <col min="16129" max="16129" width="14.85546875" style="66" customWidth="1"/>
    <col min="16130" max="16130" width="8.85546875" style="66"/>
    <col min="16131" max="16131" width="10.85546875" style="66" customWidth="1"/>
    <col min="16132" max="16132" width="10.5703125" style="66" customWidth="1"/>
    <col min="16133" max="16384" width="8.85546875" style="66"/>
  </cols>
  <sheetData>
    <row r="1" spans="2:16" ht="15.75" x14ac:dyDescent="0.25">
      <c r="E1" s="1" t="s">
        <v>0</v>
      </c>
      <c r="F1" s="2"/>
      <c r="G1" s="97"/>
      <c r="H1" s="98"/>
      <c r="I1" s="99"/>
      <c r="J1" s="99"/>
      <c r="K1" s="103" t="s">
        <v>390</v>
      </c>
      <c r="L1" s="103"/>
      <c r="M1" s="104"/>
      <c r="N1" s="105"/>
    </row>
    <row r="2" spans="2:16" ht="15.75" x14ac:dyDescent="0.25">
      <c r="E2" s="1"/>
      <c r="F2" s="2"/>
      <c r="G2" s="97"/>
      <c r="H2" s="98"/>
      <c r="I2" s="99"/>
      <c r="J2" s="99"/>
      <c r="K2" s="103" t="s">
        <v>341</v>
      </c>
      <c r="L2" s="103"/>
      <c r="M2" s="100"/>
      <c r="N2" s="60"/>
    </row>
    <row r="3" spans="2:16" ht="15" customHeight="1" x14ac:dyDescent="0.25">
      <c r="E3" s="1"/>
      <c r="F3" s="2"/>
      <c r="G3" s="97"/>
      <c r="H3" s="101"/>
      <c r="J3" s="102"/>
      <c r="K3" s="106" t="s">
        <v>338</v>
      </c>
      <c r="L3" s="106"/>
      <c r="M3" s="100"/>
      <c r="N3" s="60"/>
    </row>
    <row r="4" spans="2:16" ht="13.5" customHeight="1" x14ac:dyDescent="0.25">
      <c r="E4" s="1"/>
      <c r="F4" s="2"/>
      <c r="G4" s="97"/>
      <c r="I4" s="99"/>
      <c r="J4" s="99"/>
      <c r="K4" s="103" t="s">
        <v>342</v>
      </c>
      <c r="L4" s="103"/>
      <c r="M4" s="100"/>
      <c r="N4" s="60"/>
    </row>
    <row r="5" spans="2:16" ht="13.5" customHeight="1" x14ac:dyDescent="0.25">
      <c r="E5" s="1"/>
      <c r="F5" s="2"/>
      <c r="G5" s="97"/>
      <c r="I5" s="99"/>
      <c r="J5" s="99"/>
      <c r="K5" s="103" t="s">
        <v>393</v>
      </c>
      <c r="L5" s="103"/>
      <c r="M5" s="100"/>
      <c r="N5" s="60"/>
    </row>
    <row r="6" spans="2:16" ht="56.25" customHeight="1" x14ac:dyDescent="0.25">
      <c r="C6" s="126" t="s">
        <v>1</v>
      </c>
      <c r="D6" s="127"/>
      <c r="E6" s="127"/>
      <c r="F6" s="127"/>
      <c r="G6" s="127"/>
      <c r="H6" s="127"/>
      <c r="I6" s="127"/>
      <c r="J6" s="127"/>
      <c r="K6" s="127"/>
      <c r="L6" s="127"/>
      <c r="M6" s="3"/>
    </row>
    <row r="7" spans="2:16" ht="21.75" customHeight="1" x14ac:dyDescent="0.25">
      <c r="B7" s="128"/>
      <c r="C7" s="130" t="s">
        <v>2</v>
      </c>
      <c r="D7" s="121" t="s">
        <v>3</v>
      </c>
      <c r="E7" s="121" t="s">
        <v>4</v>
      </c>
      <c r="F7" s="121" t="s">
        <v>5</v>
      </c>
      <c r="G7" s="124" t="s">
        <v>6</v>
      </c>
      <c r="H7" s="132"/>
      <c r="I7" s="132"/>
      <c r="J7" s="132"/>
      <c r="K7" s="132"/>
      <c r="L7" s="125"/>
      <c r="M7" s="130" t="s">
        <v>7</v>
      </c>
      <c r="N7" s="123" t="s">
        <v>8</v>
      </c>
      <c r="O7" s="123"/>
      <c r="P7" s="123"/>
    </row>
    <row r="8" spans="2:16" ht="63" x14ac:dyDescent="0.25">
      <c r="B8" s="129"/>
      <c r="C8" s="131"/>
      <c r="D8" s="121"/>
      <c r="E8" s="121"/>
      <c r="F8" s="121"/>
      <c r="G8" s="121" t="s">
        <v>9</v>
      </c>
      <c r="H8" s="121" t="s">
        <v>10</v>
      </c>
      <c r="I8" s="124" t="s">
        <v>11</v>
      </c>
      <c r="J8" s="125"/>
      <c r="K8" s="124" t="s">
        <v>12</v>
      </c>
      <c r="L8" s="125"/>
      <c r="M8" s="131"/>
      <c r="N8" s="122" t="s">
        <v>13</v>
      </c>
      <c r="O8" s="122" t="s">
        <v>14</v>
      </c>
      <c r="P8" s="122" t="s">
        <v>15</v>
      </c>
    </row>
    <row r="9" spans="2:16" ht="24.75" customHeight="1" x14ac:dyDescent="0.25">
      <c r="B9" s="67"/>
      <c r="C9" s="121">
        <v>1</v>
      </c>
      <c r="D9" s="121"/>
      <c r="E9" s="121"/>
      <c r="F9" s="121"/>
      <c r="G9" s="121">
        <v>2</v>
      </c>
      <c r="H9" s="121">
        <v>3</v>
      </c>
      <c r="I9" s="121">
        <v>4</v>
      </c>
      <c r="J9" s="121">
        <v>5</v>
      </c>
      <c r="K9" s="121">
        <v>6</v>
      </c>
      <c r="L9" s="121">
        <v>7</v>
      </c>
      <c r="M9" s="121">
        <v>8</v>
      </c>
      <c r="N9" s="68">
        <v>9</v>
      </c>
      <c r="O9" s="68">
        <v>10</v>
      </c>
      <c r="P9" s="68">
        <v>11</v>
      </c>
    </row>
    <row r="10" spans="2:16" ht="38.25" customHeight="1" x14ac:dyDescent="0.25">
      <c r="B10" s="69">
        <v>1</v>
      </c>
      <c r="C10" s="70" t="s">
        <v>16</v>
      </c>
      <c r="D10" s="30"/>
      <c r="E10" s="26" t="s">
        <v>17</v>
      </c>
      <c r="F10" s="26" t="s">
        <v>18</v>
      </c>
      <c r="G10" s="34" t="s">
        <v>19</v>
      </c>
      <c r="H10" s="34" t="s">
        <v>20</v>
      </c>
      <c r="I10" s="34" t="s">
        <v>21</v>
      </c>
      <c r="J10" s="34" t="s">
        <v>21</v>
      </c>
      <c r="K10" s="34" t="s">
        <v>22</v>
      </c>
      <c r="L10" s="34" t="s">
        <v>21</v>
      </c>
      <c r="M10" s="34" t="s">
        <v>23</v>
      </c>
      <c r="N10" s="59">
        <f>N11+N43+N77+N84+N46+N53</f>
        <v>1778477572.6700001</v>
      </c>
      <c r="O10" s="59">
        <f>O11+O43+O77+O84+O46+O53</f>
        <v>1690148468.5300002</v>
      </c>
      <c r="P10" s="59">
        <f>P11+P43+P77+P84+P46</f>
        <v>1704685532.1700001</v>
      </c>
    </row>
    <row r="11" spans="2:16" ht="27.75" customHeight="1" x14ac:dyDescent="0.25">
      <c r="B11" s="67"/>
      <c r="C11" s="71" t="s">
        <v>24</v>
      </c>
      <c r="D11" s="4"/>
      <c r="E11" s="5" t="s">
        <v>17</v>
      </c>
      <c r="F11" s="5" t="s">
        <v>18</v>
      </c>
      <c r="G11" s="6" t="s">
        <v>19</v>
      </c>
      <c r="H11" s="6" t="s">
        <v>25</v>
      </c>
      <c r="I11" s="6" t="s">
        <v>21</v>
      </c>
      <c r="J11" s="6" t="s">
        <v>21</v>
      </c>
      <c r="K11" s="6" t="s">
        <v>26</v>
      </c>
      <c r="L11" s="6" t="s">
        <v>21</v>
      </c>
      <c r="M11" s="6" t="s">
        <v>23</v>
      </c>
      <c r="N11" s="58">
        <f>N12+N15+N18+N20+N22+N25+N27+N35+N41+N33</f>
        <v>1668073270.75</v>
      </c>
      <c r="O11" s="58">
        <f t="shared" ref="O11:P11" si="0">O12+O15+O18+O20+O22+O25+O27</f>
        <v>1647398198.0700002</v>
      </c>
      <c r="P11" s="58">
        <f t="shared" si="0"/>
        <v>1667540698.6299999</v>
      </c>
    </row>
    <row r="12" spans="2:16" ht="35.25" customHeight="1" x14ac:dyDescent="0.25">
      <c r="B12" s="67"/>
      <c r="C12" s="15" t="s">
        <v>27</v>
      </c>
      <c r="D12" s="4"/>
      <c r="E12" s="5"/>
      <c r="F12" s="5"/>
      <c r="G12" s="6" t="s">
        <v>18</v>
      </c>
      <c r="H12" s="6" t="s">
        <v>28</v>
      </c>
      <c r="I12" s="6" t="s">
        <v>21</v>
      </c>
      <c r="J12" s="6" t="s">
        <v>28</v>
      </c>
      <c r="K12" s="6" t="s">
        <v>26</v>
      </c>
      <c r="L12" s="6" t="s">
        <v>21</v>
      </c>
      <c r="M12" s="6" t="s">
        <v>23</v>
      </c>
      <c r="N12" s="58">
        <f t="shared" ref="N12:P13" si="1">N13</f>
        <v>494039406</v>
      </c>
      <c r="O12" s="58">
        <f t="shared" si="1"/>
        <v>452277310.49000001</v>
      </c>
      <c r="P12" s="58">
        <f t="shared" si="1"/>
        <v>453397604.63999999</v>
      </c>
    </row>
    <row r="13" spans="2:16" ht="31.5" x14ac:dyDescent="0.25">
      <c r="B13" s="67"/>
      <c r="C13" s="7" t="s">
        <v>29</v>
      </c>
      <c r="D13" s="4"/>
      <c r="E13" s="5"/>
      <c r="F13" s="5"/>
      <c r="G13" s="6" t="s">
        <v>18</v>
      </c>
      <c r="H13" s="6" t="s">
        <v>28</v>
      </c>
      <c r="I13" s="6" t="s">
        <v>21</v>
      </c>
      <c r="J13" s="6" t="s">
        <v>28</v>
      </c>
      <c r="K13" s="6" t="s">
        <v>30</v>
      </c>
      <c r="L13" s="6" t="s">
        <v>21</v>
      </c>
      <c r="M13" s="6" t="s">
        <v>23</v>
      </c>
      <c r="N13" s="58">
        <f t="shared" si="1"/>
        <v>494039406</v>
      </c>
      <c r="O13" s="58">
        <f t="shared" si="1"/>
        <v>452277310.49000001</v>
      </c>
      <c r="P13" s="58">
        <f t="shared" si="1"/>
        <v>453397604.63999999</v>
      </c>
    </row>
    <row r="14" spans="2:16" ht="20.25" customHeight="1" x14ac:dyDescent="0.25">
      <c r="B14" s="67"/>
      <c r="C14" s="8" t="s">
        <v>31</v>
      </c>
      <c r="D14" s="4"/>
      <c r="E14" s="5"/>
      <c r="F14" s="5"/>
      <c r="G14" s="6" t="s">
        <v>18</v>
      </c>
      <c r="H14" s="6" t="s">
        <v>28</v>
      </c>
      <c r="I14" s="6" t="s">
        <v>21</v>
      </c>
      <c r="J14" s="6" t="s">
        <v>28</v>
      </c>
      <c r="K14" s="6" t="s">
        <v>30</v>
      </c>
      <c r="L14" s="6" t="s">
        <v>21</v>
      </c>
      <c r="M14" s="6" t="s">
        <v>32</v>
      </c>
      <c r="N14" s="58">
        <f>510643456-16604050</f>
        <v>494039406</v>
      </c>
      <c r="O14" s="58">
        <f>451500455.75+1520322-743467.26</f>
        <v>452277310.49000001</v>
      </c>
      <c r="P14" s="58">
        <f>451877282.64+1520322</f>
        <v>453397604.63999999</v>
      </c>
    </row>
    <row r="15" spans="2:16" ht="33.75" customHeight="1" x14ac:dyDescent="0.25">
      <c r="B15" s="67"/>
      <c r="C15" s="15" t="s">
        <v>33</v>
      </c>
      <c r="D15" s="4"/>
      <c r="E15" s="5"/>
      <c r="F15" s="5"/>
      <c r="G15" s="6" t="s">
        <v>18</v>
      </c>
      <c r="H15" s="6" t="s">
        <v>28</v>
      </c>
      <c r="I15" s="6" t="s">
        <v>21</v>
      </c>
      <c r="J15" s="6" t="s">
        <v>34</v>
      </c>
      <c r="K15" s="6" t="s">
        <v>22</v>
      </c>
      <c r="L15" s="6" t="s">
        <v>21</v>
      </c>
      <c r="M15" s="6" t="s">
        <v>23</v>
      </c>
      <c r="N15" s="58">
        <f t="shared" ref="N15:P16" si="2">N16</f>
        <v>1042791200</v>
      </c>
      <c r="O15" s="58">
        <f t="shared" si="2"/>
        <v>1092116300</v>
      </c>
      <c r="P15" s="58">
        <f t="shared" si="2"/>
        <v>1119690300</v>
      </c>
    </row>
    <row r="16" spans="2:16" ht="22.5" customHeight="1" x14ac:dyDescent="0.25">
      <c r="B16" s="67"/>
      <c r="C16" s="8" t="s">
        <v>35</v>
      </c>
      <c r="D16" s="4"/>
      <c r="E16" s="5"/>
      <c r="F16" s="5"/>
      <c r="G16" s="6" t="s">
        <v>18</v>
      </c>
      <c r="H16" s="6" t="s">
        <v>28</v>
      </c>
      <c r="I16" s="6" t="s">
        <v>21</v>
      </c>
      <c r="J16" s="6" t="s">
        <v>34</v>
      </c>
      <c r="K16" s="6" t="s">
        <v>36</v>
      </c>
      <c r="L16" s="6" t="s">
        <v>21</v>
      </c>
      <c r="M16" s="6" t="s">
        <v>23</v>
      </c>
      <c r="N16" s="58">
        <f t="shared" si="2"/>
        <v>1042791200</v>
      </c>
      <c r="O16" s="58">
        <f t="shared" si="2"/>
        <v>1092116300</v>
      </c>
      <c r="P16" s="58">
        <f t="shared" si="2"/>
        <v>1119690300</v>
      </c>
    </row>
    <row r="17" spans="2:16" ht="18.75" customHeight="1" x14ac:dyDescent="0.25">
      <c r="B17" s="67"/>
      <c r="C17" s="8" t="s">
        <v>31</v>
      </c>
      <c r="D17" s="4"/>
      <c r="E17" s="5"/>
      <c r="F17" s="5"/>
      <c r="G17" s="6" t="s">
        <v>18</v>
      </c>
      <c r="H17" s="6" t="s">
        <v>28</v>
      </c>
      <c r="I17" s="6" t="s">
        <v>21</v>
      </c>
      <c r="J17" s="6" t="s">
        <v>34</v>
      </c>
      <c r="K17" s="6" t="s">
        <v>36</v>
      </c>
      <c r="L17" s="6" t="s">
        <v>21</v>
      </c>
      <c r="M17" s="6" t="s">
        <v>32</v>
      </c>
      <c r="N17" s="58">
        <f>1026501200+16290000</f>
        <v>1042791200</v>
      </c>
      <c r="O17" s="58">
        <v>1092116300</v>
      </c>
      <c r="P17" s="58">
        <v>1119690300</v>
      </c>
    </row>
    <row r="18" spans="2:16" ht="51.75" customHeight="1" x14ac:dyDescent="0.25">
      <c r="B18" s="67"/>
      <c r="C18" s="15" t="s">
        <v>37</v>
      </c>
      <c r="D18" s="4"/>
      <c r="E18" s="5"/>
      <c r="F18" s="5"/>
      <c r="G18" s="6" t="s">
        <v>18</v>
      </c>
      <c r="H18" s="6" t="s">
        <v>28</v>
      </c>
      <c r="I18" s="6" t="s">
        <v>21</v>
      </c>
      <c r="J18" s="6" t="s">
        <v>38</v>
      </c>
      <c r="K18" s="6" t="s">
        <v>39</v>
      </c>
      <c r="L18" s="6" t="s">
        <v>21</v>
      </c>
      <c r="M18" s="6" t="s">
        <v>23</v>
      </c>
      <c r="N18" s="72">
        <f>N19</f>
        <v>586501.31000000006</v>
      </c>
      <c r="O18" s="72">
        <f>O19</f>
        <v>609974.68000000005</v>
      </c>
      <c r="P18" s="72">
        <f>P19</f>
        <v>634280.42000000004</v>
      </c>
    </row>
    <row r="19" spans="2:16" ht="18.75" customHeight="1" x14ac:dyDescent="0.25">
      <c r="B19" s="67"/>
      <c r="C19" s="8" t="s">
        <v>31</v>
      </c>
      <c r="D19" s="4"/>
      <c r="E19" s="5"/>
      <c r="F19" s="5"/>
      <c r="G19" s="6" t="s">
        <v>18</v>
      </c>
      <c r="H19" s="6" t="s">
        <v>28</v>
      </c>
      <c r="I19" s="6" t="s">
        <v>21</v>
      </c>
      <c r="J19" s="6" t="s">
        <v>38</v>
      </c>
      <c r="K19" s="6" t="s">
        <v>39</v>
      </c>
      <c r="L19" s="6" t="s">
        <v>21</v>
      </c>
      <c r="M19" s="6" t="s">
        <v>32</v>
      </c>
      <c r="N19" s="58">
        <v>586501.31000000006</v>
      </c>
      <c r="O19" s="58">
        <v>609974.68000000005</v>
      </c>
      <c r="P19" s="58">
        <v>634280.42000000004</v>
      </c>
    </row>
    <row r="20" spans="2:16" ht="34.9" customHeight="1" x14ac:dyDescent="0.25">
      <c r="B20" s="67"/>
      <c r="C20" s="15" t="s">
        <v>40</v>
      </c>
      <c r="D20" s="4"/>
      <c r="E20" s="5"/>
      <c r="F20" s="5"/>
      <c r="G20" s="6" t="s">
        <v>18</v>
      </c>
      <c r="H20" s="6" t="s">
        <v>28</v>
      </c>
      <c r="I20" s="6" t="s">
        <v>21</v>
      </c>
      <c r="J20" s="6" t="s">
        <v>41</v>
      </c>
      <c r="K20" s="6" t="s">
        <v>42</v>
      </c>
      <c r="L20" s="6" t="s">
        <v>21</v>
      </c>
      <c r="M20" s="6" t="s">
        <v>23</v>
      </c>
      <c r="N20" s="58">
        <f>N21</f>
        <v>22106471.599999998</v>
      </c>
      <c r="O20" s="58">
        <f>O21</f>
        <v>20360530</v>
      </c>
      <c r="P20" s="58">
        <f>P21</f>
        <v>12293680</v>
      </c>
    </row>
    <row r="21" spans="2:16" ht="20.25" customHeight="1" x14ac:dyDescent="0.25">
      <c r="B21" s="67"/>
      <c r="C21" s="8" t="s">
        <v>31</v>
      </c>
      <c r="D21" s="4"/>
      <c r="E21" s="5"/>
      <c r="F21" s="5"/>
      <c r="G21" s="6" t="s">
        <v>18</v>
      </c>
      <c r="H21" s="6" t="s">
        <v>28</v>
      </c>
      <c r="I21" s="6" t="s">
        <v>21</v>
      </c>
      <c r="J21" s="6" t="s">
        <v>41</v>
      </c>
      <c r="K21" s="6" t="s">
        <v>42</v>
      </c>
      <c r="L21" s="6" t="s">
        <v>21</v>
      </c>
      <c r="M21" s="6" t="s">
        <v>32</v>
      </c>
      <c r="N21" s="58">
        <f>22133691.9-27220.3</f>
        <v>22106471.599999998</v>
      </c>
      <c r="O21" s="58">
        <f>23022770-2662240</f>
        <v>20360530</v>
      </c>
      <c r="P21" s="58">
        <f>22498650-10204970</f>
        <v>12293680</v>
      </c>
    </row>
    <row r="22" spans="2:16" ht="37.15" customHeight="1" x14ac:dyDescent="0.25">
      <c r="B22" s="67"/>
      <c r="C22" s="15" t="s">
        <v>43</v>
      </c>
      <c r="D22" s="4"/>
      <c r="E22" s="5"/>
      <c r="F22" s="5"/>
      <c r="G22" s="6" t="s">
        <v>18</v>
      </c>
      <c r="H22" s="6" t="s">
        <v>28</v>
      </c>
      <c r="I22" s="6" t="s">
        <v>21</v>
      </c>
      <c r="J22" s="6" t="s">
        <v>44</v>
      </c>
      <c r="K22" s="6" t="s">
        <v>22</v>
      </c>
      <c r="L22" s="6" t="s">
        <v>21</v>
      </c>
      <c r="M22" s="6" t="s">
        <v>23</v>
      </c>
      <c r="N22" s="58">
        <f>N23</f>
        <v>37945183.630000003</v>
      </c>
      <c r="O22" s="58">
        <f t="shared" ref="O22:P23" si="3">O23</f>
        <v>36993632.899999999</v>
      </c>
      <c r="P22" s="58">
        <f t="shared" si="3"/>
        <v>36610543.57</v>
      </c>
    </row>
    <row r="23" spans="2:16" ht="40.15" customHeight="1" x14ac:dyDescent="0.25">
      <c r="B23" s="67"/>
      <c r="C23" s="15" t="s">
        <v>45</v>
      </c>
      <c r="D23" s="4"/>
      <c r="E23" s="5"/>
      <c r="F23" s="5"/>
      <c r="G23" s="6" t="s">
        <v>18</v>
      </c>
      <c r="H23" s="6" t="s">
        <v>28</v>
      </c>
      <c r="I23" s="6" t="s">
        <v>21</v>
      </c>
      <c r="J23" s="6" t="s">
        <v>44</v>
      </c>
      <c r="K23" s="6" t="s">
        <v>46</v>
      </c>
      <c r="L23" s="6" t="s">
        <v>34</v>
      </c>
      <c r="M23" s="6" t="s">
        <v>23</v>
      </c>
      <c r="N23" s="58">
        <f>N24</f>
        <v>37945183.630000003</v>
      </c>
      <c r="O23" s="58">
        <f t="shared" si="3"/>
        <v>36993632.899999999</v>
      </c>
      <c r="P23" s="58">
        <f t="shared" si="3"/>
        <v>36610543.57</v>
      </c>
    </row>
    <row r="24" spans="2:16" ht="20.25" customHeight="1" x14ac:dyDescent="0.25">
      <c r="B24" s="67"/>
      <c r="C24" s="8" t="s">
        <v>31</v>
      </c>
      <c r="D24" s="4"/>
      <c r="E24" s="5"/>
      <c r="F24" s="5"/>
      <c r="G24" s="6" t="s">
        <v>18</v>
      </c>
      <c r="H24" s="6" t="s">
        <v>28</v>
      </c>
      <c r="I24" s="6" t="s">
        <v>21</v>
      </c>
      <c r="J24" s="6" t="s">
        <v>44</v>
      </c>
      <c r="K24" s="6" t="s">
        <v>46</v>
      </c>
      <c r="L24" s="6" t="s">
        <v>34</v>
      </c>
      <c r="M24" s="6" t="s">
        <v>32</v>
      </c>
      <c r="N24" s="58">
        <f>39301563.81-1355023.8-1356.38</f>
        <v>37945183.630000003</v>
      </c>
      <c r="O24" s="58">
        <f>40007275.8-3010629.25-3013.65</f>
        <v>36993632.899999999</v>
      </c>
      <c r="P24" s="58">
        <f>40826883.17-4212123.26-4216.34</f>
        <v>36610543.57</v>
      </c>
    </row>
    <row r="25" spans="2:16" ht="98.45" customHeight="1" x14ac:dyDescent="0.25">
      <c r="B25" s="67"/>
      <c r="C25" s="9" t="s">
        <v>47</v>
      </c>
      <c r="D25" s="4"/>
      <c r="E25" s="5"/>
      <c r="F25" s="5"/>
      <c r="G25" s="6" t="s">
        <v>18</v>
      </c>
      <c r="H25" s="6" t="s">
        <v>28</v>
      </c>
      <c r="I25" s="6" t="s">
        <v>21</v>
      </c>
      <c r="J25" s="6" t="s">
        <v>48</v>
      </c>
      <c r="K25" s="6" t="s">
        <v>49</v>
      </c>
      <c r="L25" s="6" t="s">
        <v>34</v>
      </c>
      <c r="M25" s="6" t="s">
        <v>23</v>
      </c>
      <c r="N25" s="58">
        <f>N26</f>
        <v>44788130</v>
      </c>
      <c r="O25" s="58">
        <f t="shared" ref="O25:P25" si="4">O26</f>
        <v>45040450</v>
      </c>
      <c r="P25" s="58">
        <f t="shared" si="4"/>
        <v>44914290</v>
      </c>
    </row>
    <row r="26" spans="2:16" ht="20.25" customHeight="1" x14ac:dyDescent="0.25">
      <c r="B26" s="67"/>
      <c r="C26" s="8" t="s">
        <v>31</v>
      </c>
      <c r="D26" s="4"/>
      <c r="E26" s="5"/>
      <c r="F26" s="5"/>
      <c r="G26" s="6" t="s">
        <v>18</v>
      </c>
      <c r="H26" s="6" t="s">
        <v>28</v>
      </c>
      <c r="I26" s="6" t="s">
        <v>21</v>
      </c>
      <c r="J26" s="6" t="s">
        <v>48</v>
      </c>
      <c r="K26" s="6" t="s">
        <v>49</v>
      </c>
      <c r="L26" s="6" t="s">
        <v>34</v>
      </c>
      <c r="M26" s="6" t="s">
        <v>32</v>
      </c>
      <c r="N26" s="58">
        <f>44535810+252320</f>
        <v>44788130</v>
      </c>
      <c r="O26" s="58">
        <f>44914290+126160</f>
        <v>45040450</v>
      </c>
      <c r="P26" s="58">
        <f>44788130+126160</f>
        <v>44914290</v>
      </c>
    </row>
    <row r="27" spans="2:16" ht="35.450000000000003" hidden="1" customHeight="1" x14ac:dyDescent="0.25">
      <c r="B27" s="67"/>
      <c r="C27" s="8" t="s">
        <v>50</v>
      </c>
      <c r="D27" s="4"/>
      <c r="E27" s="5"/>
      <c r="F27" s="5"/>
      <c r="G27" s="6" t="s">
        <v>18</v>
      </c>
      <c r="H27" s="6" t="s">
        <v>28</v>
      </c>
      <c r="I27" s="6" t="s">
        <v>21</v>
      </c>
      <c r="J27" s="6" t="s">
        <v>51</v>
      </c>
      <c r="K27" s="6" t="s">
        <v>22</v>
      </c>
      <c r="L27" s="6" t="s">
        <v>21</v>
      </c>
      <c r="M27" s="6" t="s">
        <v>23</v>
      </c>
      <c r="N27" s="58">
        <f>N28</f>
        <v>0</v>
      </c>
      <c r="O27" s="58">
        <f t="shared" ref="O27:P27" si="5">O28</f>
        <v>0</v>
      </c>
      <c r="P27" s="58">
        <f t="shared" si="5"/>
        <v>0</v>
      </c>
    </row>
    <row r="28" spans="2:16" ht="37.15" hidden="1" customHeight="1" x14ac:dyDescent="0.25">
      <c r="B28" s="67"/>
      <c r="C28" s="8" t="s">
        <v>29</v>
      </c>
      <c r="D28" s="4"/>
      <c r="E28" s="5"/>
      <c r="F28" s="5"/>
      <c r="G28" s="6" t="s">
        <v>18</v>
      </c>
      <c r="H28" s="6" t="s">
        <v>28</v>
      </c>
      <c r="I28" s="6" t="s">
        <v>21</v>
      </c>
      <c r="J28" s="6" t="s">
        <v>51</v>
      </c>
      <c r="K28" s="6" t="s">
        <v>30</v>
      </c>
      <c r="L28" s="6" t="s">
        <v>21</v>
      </c>
      <c r="M28" s="6" t="s">
        <v>23</v>
      </c>
      <c r="N28" s="58">
        <f>N29+N30+N31+N32</f>
        <v>0</v>
      </c>
      <c r="O28" s="58">
        <f t="shared" ref="O28:P28" si="6">O29+O30+O31+O32</f>
        <v>0</v>
      </c>
      <c r="P28" s="58">
        <f t="shared" si="6"/>
        <v>0</v>
      </c>
    </row>
    <row r="29" spans="2:16" ht="20.25" hidden="1" customHeight="1" x14ac:dyDescent="0.25">
      <c r="B29" s="67"/>
      <c r="C29" s="8" t="s">
        <v>31</v>
      </c>
      <c r="D29" s="4"/>
      <c r="E29" s="5"/>
      <c r="F29" s="5"/>
      <c r="G29" s="6" t="s">
        <v>18</v>
      </c>
      <c r="H29" s="6" t="s">
        <v>28</v>
      </c>
      <c r="I29" s="6" t="s">
        <v>21</v>
      </c>
      <c r="J29" s="6" t="s">
        <v>51</v>
      </c>
      <c r="K29" s="6" t="s">
        <v>30</v>
      </c>
      <c r="L29" s="6" t="s">
        <v>21</v>
      </c>
      <c r="M29" s="6" t="s">
        <v>32</v>
      </c>
      <c r="N29" s="58"/>
      <c r="O29" s="58"/>
      <c r="P29" s="58"/>
    </row>
    <row r="30" spans="2:16" ht="20.25" hidden="1" customHeight="1" x14ac:dyDescent="0.25">
      <c r="B30" s="67"/>
      <c r="C30" s="8" t="s">
        <v>52</v>
      </c>
      <c r="D30" s="4"/>
      <c r="E30" s="5"/>
      <c r="F30" s="5"/>
      <c r="G30" s="6" t="s">
        <v>18</v>
      </c>
      <c r="H30" s="6" t="s">
        <v>28</v>
      </c>
      <c r="I30" s="6" t="s">
        <v>21</v>
      </c>
      <c r="J30" s="6" t="s">
        <v>51</v>
      </c>
      <c r="K30" s="6" t="s">
        <v>30</v>
      </c>
      <c r="L30" s="6" t="s">
        <v>21</v>
      </c>
      <c r="M30" s="6" t="s">
        <v>53</v>
      </c>
      <c r="N30" s="58"/>
      <c r="O30" s="58"/>
      <c r="P30" s="58"/>
    </row>
    <row r="31" spans="2:16" ht="37.15" hidden="1" customHeight="1" x14ac:dyDescent="0.25">
      <c r="B31" s="67"/>
      <c r="C31" s="8" t="s">
        <v>54</v>
      </c>
      <c r="D31" s="4"/>
      <c r="E31" s="5"/>
      <c r="F31" s="5"/>
      <c r="G31" s="6" t="s">
        <v>18</v>
      </c>
      <c r="H31" s="6" t="s">
        <v>28</v>
      </c>
      <c r="I31" s="6" t="s">
        <v>21</v>
      </c>
      <c r="J31" s="6" t="s">
        <v>51</v>
      </c>
      <c r="K31" s="6" t="s">
        <v>30</v>
      </c>
      <c r="L31" s="6" t="s">
        <v>21</v>
      </c>
      <c r="M31" s="6" t="s">
        <v>55</v>
      </c>
      <c r="N31" s="58"/>
      <c r="O31" s="58"/>
      <c r="P31" s="58"/>
    </row>
    <row r="32" spans="2:16" ht="39.6" hidden="1" customHeight="1" x14ac:dyDescent="0.25">
      <c r="B32" s="67"/>
      <c r="C32" s="8" t="s">
        <v>56</v>
      </c>
      <c r="D32" s="4"/>
      <c r="E32" s="5"/>
      <c r="F32" s="5"/>
      <c r="G32" s="6" t="s">
        <v>18</v>
      </c>
      <c r="H32" s="6" t="s">
        <v>28</v>
      </c>
      <c r="I32" s="6" t="s">
        <v>21</v>
      </c>
      <c r="J32" s="6" t="s">
        <v>51</v>
      </c>
      <c r="K32" s="6" t="s">
        <v>30</v>
      </c>
      <c r="L32" s="6" t="s">
        <v>21</v>
      </c>
      <c r="M32" s="6" t="s">
        <v>57</v>
      </c>
      <c r="N32" s="58"/>
      <c r="O32" s="58"/>
      <c r="P32" s="58"/>
    </row>
    <row r="33" spans="2:16" ht="39.6" customHeight="1" x14ac:dyDescent="0.25">
      <c r="B33" s="67"/>
      <c r="C33" s="53" t="s">
        <v>386</v>
      </c>
      <c r="D33" s="117"/>
      <c r="E33" s="118"/>
      <c r="F33" s="118"/>
      <c r="G33" s="6" t="s">
        <v>18</v>
      </c>
      <c r="H33" s="6" t="s">
        <v>28</v>
      </c>
      <c r="I33" s="6" t="s">
        <v>21</v>
      </c>
      <c r="J33" s="6" t="s">
        <v>65</v>
      </c>
      <c r="K33" s="6" t="s">
        <v>387</v>
      </c>
      <c r="L33" s="6" t="s">
        <v>21</v>
      </c>
      <c r="M33" s="6" t="s">
        <v>23</v>
      </c>
      <c r="N33" s="58">
        <f>N34</f>
        <v>418391.06</v>
      </c>
      <c r="O33" s="58"/>
      <c r="P33" s="58"/>
    </row>
    <row r="34" spans="2:16" ht="20.45" customHeight="1" x14ac:dyDescent="0.25">
      <c r="B34" s="67"/>
      <c r="C34" s="53" t="s">
        <v>388</v>
      </c>
      <c r="D34" s="117"/>
      <c r="E34" s="118"/>
      <c r="F34" s="118"/>
      <c r="G34" s="6" t="s">
        <v>18</v>
      </c>
      <c r="H34" s="6" t="s">
        <v>28</v>
      </c>
      <c r="I34" s="6" t="s">
        <v>21</v>
      </c>
      <c r="J34" s="6" t="s">
        <v>65</v>
      </c>
      <c r="K34" s="6" t="s">
        <v>387</v>
      </c>
      <c r="L34" s="6" t="s">
        <v>21</v>
      </c>
      <c r="M34" s="6" t="s">
        <v>75</v>
      </c>
      <c r="N34" s="58">
        <v>418391.06</v>
      </c>
      <c r="O34" s="58"/>
      <c r="P34" s="58"/>
    </row>
    <row r="35" spans="2:16" ht="39.6" customHeight="1" x14ac:dyDescent="0.25">
      <c r="B35" s="67"/>
      <c r="C35" s="107" t="s">
        <v>50</v>
      </c>
      <c r="D35" s="4"/>
      <c r="E35" s="5"/>
      <c r="F35" s="5"/>
      <c r="G35" s="92" t="s">
        <v>18</v>
      </c>
      <c r="H35" s="92" t="s">
        <v>28</v>
      </c>
      <c r="I35" s="92" t="s">
        <v>21</v>
      </c>
      <c r="J35" s="92" t="s">
        <v>51</v>
      </c>
      <c r="K35" s="92" t="s">
        <v>30</v>
      </c>
      <c r="L35" s="6" t="s">
        <v>21</v>
      </c>
      <c r="M35" s="6" t="s">
        <v>23</v>
      </c>
      <c r="N35" s="58">
        <f>N36</f>
        <v>16604050</v>
      </c>
      <c r="O35" s="58">
        <v>0</v>
      </c>
      <c r="P35" s="58">
        <v>0</v>
      </c>
    </row>
    <row r="36" spans="2:16" ht="39.6" customHeight="1" x14ac:dyDescent="0.25">
      <c r="B36" s="67"/>
      <c r="C36" s="108" t="s">
        <v>29</v>
      </c>
      <c r="D36" s="4"/>
      <c r="E36" s="5"/>
      <c r="F36" s="5"/>
      <c r="G36" s="92" t="s">
        <v>18</v>
      </c>
      <c r="H36" s="92" t="s">
        <v>28</v>
      </c>
      <c r="I36" s="92" t="s">
        <v>21</v>
      </c>
      <c r="J36" s="92" t="s">
        <v>51</v>
      </c>
      <c r="K36" s="92" t="s">
        <v>30</v>
      </c>
      <c r="L36" s="6" t="s">
        <v>21</v>
      </c>
      <c r="M36" s="6" t="s">
        <v>23</v>
      </c>
      <c r="N36" s="58">
        <f>N37+N38+N39+N40</f>
        <v>16604050</v>
      </c>
      <c r="O36" s="58">
        <v>0</v>
      </c>
      <c r="P36" s="58">
        <v>0</v>
      </c>
    </row>
    <row r="37" spans="2:16" ht="16.149999999999999" customHeight="1" x14ac:dyDescent="0.25">
      <c r="B37" s="67"/>
      <c r="C37" s="91" t="s">
        <v>31</v>
      </c>
      <c r="D37" s="109" t="s">
        <v>343</v>
      </c>
      <c r="E37" s="92" t="s">
        <v>17</v>
      </c>
      <c r="F37" s="92" t="s">
        <v>135</v>
      </c>
      <c r="G37" s="92" t="s">
        <v>18</v>
      </c>
      <c r="H37" s="92" t="s">
        <v>28</v>
      </c>
      <c r="I37" s="92" t="s">
        <v>21</v>
      </c>
      <c r="J37" s="92" t="s">
        <v>51</v>
      </c>
      <c r="K37" s="92" t="s">
        <v>30</v>
      </c>
      <c r="L37" s="92" t="s">
        <v>21</v>
      </c>
      <c r="M37" s="92" t="s">
        <v>32</v>
      </c>
      <c r="N37" s="58">
        <v>16354661.5</v>
      </c>
      <c r="O37" s="58">
        <v>0</v>
      </c>
      <c r="P37" s="58">
        <v>0</v>
      </c>
    </row>
    <row r="38" spans="2:16" ht="28.9" customHeight="1" x14ac:dyDescent="0.25">
      <c r="B38" s="67"/>
      <c r="C38" s="91" t="s">
        <v>52</v>
      </c>
      <c r="D38" s="109" t="s">
        <v>343</v>
      </c>
      <c r="E38" s="92" t="s">
        <v>17</v>
      </c>
      <c r="F38" s="92" t="s">
        <v>135</v>
      </c>
      <c r="G38" s="92" t="s">
        <v>18</v>
      </c>
      <c r="H38" s="92" t="s">
        <v>28</v>
      </c>
      <c r="I38" s="92" t="s">
        <v>21</v>
      </c>
      <c r="J38" s="92" t="s">
        <v>51</v>
      </c>
      <c r="K38" s="92" t="s">
        <v>30</v>
      </c>
      <c r="L38" s="92" t="s">
        <v>21</v>
      </c>
      <c r="M38" s="92" t="s">
        <v>53</v>
      </c>
      <c r="N38" s="58">
        <v>83129.5</v>
      </c>
      <c r="O38" s="58">
        <v>0</v>
      </c>
      <c r="P38" s="58">
        <v>0</v>
      </c>
    </row>
    <row r="39" spans="2:16" ht="39.6" customHeight="1" x14ac:dyDescent="0.25">
      <c r="B39" s="67"/>
      <c r="C39" s="91" t="s">
        <v>54</v>
      </c>
      <c r="D39" s="109" t="s">
        <v>343</v>
      </c>
      <c r="E39" s="92" t="s">
        <v>17</v>
      </c>
      <c r="F39" s="92" t="s">
        <v>135</v>
      </c>
      <c r="G39" s="92" t="s">
        <v>18</v>
      </c>
      <c r="H39" s="92" t="s">
        <v>28</v>
      </c>
      <c r="I39" s="92" t="s">
        <v>21</v>
      </c>
      <c r="J39" s="92" t="s">
        <v>51</v>
      </c>
      <c r="K39" s="92" t="s">
        <v>30</v>
      </c>
      <c r="L39" s="92" t="s">
        <v>21</v>
      </c>
      <c r="M39" s="92" t="s">
        <v>55</v>
      </c>
      <c r="N39" s="58">
        <v>83129.5</v>
      </c>
      <c r="O39" s="58">
        <v>0</v>
      </c>
      <c r="P39" s="58">
        <v>0</v>
      </c>
    </row>
    <row r="40" spans="2:16" ht="39.6" customHeight="1" x14ac:dyDescent="0.25">
      <c r="B40" s="67"/>
      <c r="C40" s="91" t="s">
        <v>56</v>
      </c>
      <c r="D40" s="109" t="s">
        <v>343</v>
      </c>
      <c r="E40" s="92" t="s">
        <v>17</v>
      </c>
      <c r="F40" s="92" t="s">
        <v>135</v>
      </c>
      <c r="G40" s="92" t="s">
        <v>18</v>
      </c>
      <c r="H40" s="92" t="s">
        <v>28</v>
      </c>
      <c r="I40" s="92" t="s">
        <v>21</v>
      </c>
      <c r="J40" s="92" t="s">
        <v>51</v>
      </c>
      <c r="K40" s="92" t="s">
        <v>30</v>
      </c>
      <c r="L40" s="92" t="s">
        <v>21</v>
      </c>
      <c r="M40" s="92" t="s">
        <v>57</v>
      </c>
      <c r="N40" s="58">
        <v>83129.5</v>
      </c>
      <c r="O40" s="58">
        <v>0</v>
      </c>
      <c r="P40" s="58">
        <v>0</v>
      </c>
    </row>
    <row r="41" spans="2:16" ht="57" customHeight="1" x14ac:dyDescent="0.25">
      <c r="B41" s="67"/>
      <c r="C41" s="91" t="s">
        <v>350</v>
      </c>
      <c r="D41" s="115"/>
      <c r="E41" s="116"/>
      <c r="F41" s="116"/>
      <c r="G41" s="92" t="s">
        <v>18</v>
      </c>
      <c r="H41" s="92" t="s">
        <v>28</v>
      </c>
      <c r="I41" s="92" t="s">
        <v>351</v>
      </c>
      <c r="J41" s="92" t="s">
        <v>352</v>
      </c>
      <c r="K41" s="92" t="s">
        <v>353</v>
      </c>
      <c r="L41" s="92" t="s">
        <v>34</v>
      </c>
      <c r="M41" s="92" t="s">
        <v>23</v>
      </c>
      <c r="N41" s="58">
        <f>N42</f>
        <v>8793937.1500000004</v>
      </c>
      <c r="O41" s="58"/>
      <c r="P41" s="58"/>
    </row>
    <row r="42" spans="2:16" ht="39.6" customHeight="1" x14ac:dyDescent="0.25">
      <c r="B42" s="67"/>
      <c r="C42" s="91" t="s">
        <v>31</v>
      </c>
      <c r="D42" s="115"/>
      <c r="E42" s="116"/>
      <c r="F42" s="116"/>
      <c r="G42" s="92" t="s">
        <v>18</v>
      </c>
      <c r="H42" s="92" t="s">
        <v>28</v>
      </c>
      <c r="I42" s="92" t="s">
        <v>351</v>
      </c>
      <c r="J42" s="92" t="s">
        <v>352</v>
      </c>
      <c r="K42" s="92" t="s">
        <v>353</v>
      </c>
      <c r="L42" s="92" t="s">
        <v>34</v>
      </c>
      <c r="M42" s="92" t="s">
        <v>32</v>
      </c>
      <c r="N42" s="58">
        <v>8793937.1500000004</v>
      </c>
      <c r="O42" s="58"/>
      <c r="P42" s="58"/>
    </row>
    <row r="43" spans="2:16" ht="27" customHeight="1" x14ac:dyDescent="0.25">
      <c r="B43" s="67"/>
      <c r="C43" s="73" t="s">
        <v>58</v>
      </c>
      <c r="D43" s="4"/>
      <c r="E43" s="5"/>
      <c r="F43" s="5"/>
      <c r="G43" s="6" t="s">
        <v>18</v>
      </c>
      <c r="H43" s="6" t="s">
        <v>34</v>
      </c>
      <c r="I43" s="6" t="s">
        <v>21</v>
      </c>
      <c r="J43" s="6" t="s">
        <v>21</v>
      </c>
      <c r="K43" s="6" t="s">
        <v>22</v>
      </c>
      <c r="L43" s="6" t="s">
        <v>21</v>
      </c>
      <c r="M43" s="6" t="s">
        <v>23</v>
      </c>
      <c r="N43" s="58">
        <f>N44+N51</f>
        <v>30518730.899999999</v>
      </c>
      <c r="O43" s="58">
        <f t="shared" ref="N43:P44" si="7">O44</f>
        <v>30084265.739999998</v>
      </c>
      <c r="P43" s="58">
        <f t="shared" si="7"/>
        <v>30084252.129999999</v>
      </c>
    </row>
    <row r="44" spans="2:16" ht="69.599999999999994" customHeight="1" x14ac:dyDescent="0.25">
      <c r="B44" s="67"/>
      <c r="C44" s="9" t="s">
        <v>59</v>
      </c>
      <c r="D44" s="4"/>
      <c r="E44" s="5"/>
      <c r="F44" s="5"/>
      <c r="G44" s="6" t="s">
        <v>18</v>
      </c>
      <c r="H44" s="6" t="s">
        <v>34</v>
      </c>
      <c r="I44" s="6" t="s">
        <v>21</v>
      </c>
      <c r="J44" s="6" t="s">
        <v>28</v>
      </c>
      <c r="K44" s="6" t="s">
        <v>60</v>
      </c>
      <c r="L44" s="6" t="s">
        <v>21</v>
      </c>
      <c r="M44" s="6" t="s">
        <v>23</v>
      </c>
      <c r="N44" s="58">
        <f t="shared" si="7"/>
        <v>28521730.899999999</v>
      </c>
      <c r="O44" s="58">
        <f t="shared" si="7"/>
        <v>30084265.739999998</v>
      </c>
      <c r="P44" s="58">
        <f t="shared" si="7"/>
        <v>30084252.129999999</v>
      </c>
    </row>
    <row r="45" spans="2:16" ht="21.6" customHeight="1" x14ac:dyDescent="0.25">
      <c r="B45" s="67"/>
      <c r="C45" s="8" t="s">
        <v>31</v>
      </c>
      <c r="D45" s="4"/>
      <c r="E45" s="5"/>
      <c r="F45" s="5"/>
      <c r="G45" s="6" t="s">
        <v>18</v>
      </c>
      <c r="H45" s="6" t="s">
        <v>34</v>
      </c>
      <c r="I45" s="6" t="s">
        <v>21</v>
      </c>
      <c r="J45" s="6" t="s">
        <v>28</v>
      </c>
      <c r="K45" s="6" t="s">
        <v>60</v>
      </c>
      <c r="L45" s="6" t="s">
        <v>21</v>
      </c>
      <c r="M45" s="6" t="s">
        <v>32</v>
      </c>
      <c r="N45" s="58">
        <v>28521730.899999999</v>
      </c>
      <c r="O45" s="58">
        <v>30084265.739999998</v>
      </c>
      <c r="P45" s="58">
        <v>30084252.129999999</v>
      </c>
    </row>
    <row r="46" spans="2:16" ht="30" hidden="1" x14ac:dyDescent="0.25">
      <c r="B46" s="15"/>
      <c r="C46" s="71" t="s">
        <v>61</v>
      </c>
      <c r="D46" s="4"/>
      <c r="E46" s="5"/>
      <c r="F46" s="5"/>
      <c r="G46" s="6" t="s">
        <v>18</v>
      </c>
      <c r="H46" s="6" t="s">
        <v>38</v>
      </c>
      <c r="I46" s="6" t="s">
        <v>21</v>
      </c>
      <c r="J46" s="6" t="s">
        <v>21</v>
      </c>
      <c r="K46" s="6" t="s">
        <v>22</v>
      </c>
      <c r="L46" s="6" t="s">
        <v>21</v>
      </c>
      <c r="M46" s="6" t="s">
        <v>23</v>
      </c>
      <c r="N46" s="58">
        <f>N47+N49</f>
        <v>0</v>
      </c>
      <c r="O46" s="58">
        <f>O47+O49</f>
        <v>0</v>
      </c>
      <c r="P46" s="58">
        <f>P47+P49</f>
        <v>0</v>
      </c>
    </row>
    <row r="47" spans="2:16" ht="15.75" hidden="1" x14ac:dyDescent="0.25">
      <c r="B47" s="15"/>
      <c r="C47" s="10" t="s">
        <v>62</v>
      </c>
      <c r="D47" s="4"/>
      <c r="E47" s="5"/>
      <c r="F47" s="5"/>
      <c r="G47" s="6" t="s">
        <v>18</v>
      </c>
      <c r="H47" s="6" t="s">
        <v>38</v>
      </c>
      <c r="I47" s="6" t="s">
        <v>21</v>
      </c>
      <c r="J47" s="6" t="s">
        <v>28</v>
      </c>
      <c r="K47" s="6" t="s">
        <v>63</v>
      </c>
      <c r="L47" s="6" t="s">
        <v>21</v>
      </c>
      <c r="M47" s="6" t="s">
        <v>23</v>
      </c>
      <c r="N47" s="58">
        <f>N48</f>
        <v>0</v>
      </c>
      <c r="O47" s="58">
        <f t="shared" ref="O47:P47" si="8">O48</f>
        <v>0</v>
      </c>
      <c r="P47" s="58">
        <f t="shared" si="8"/>
        <v>0</v>
      </c>
    </row>
    <row r="48" spans="2:16" ht="15.75" hidden="1" x14ac:dyDescent="0.25">
      <c r="B48" s="15"/>
      <c r="C48" s="10" t="s">
        <v>31</v>
      </c>
      <c r="D48" s="4"/>
      <c r="E48" s="5"/>
      <c r="F48" s="5"/>
      <c r="G48" s="6" t="s">
        <v>18</v>
      </c>
      <c r="H48" s="6" t="s">
        <v>38</v>
      </c>
      <c r="I48" s="6" t="s">
        <v>21</v>
      </c>
      <c r="J48" s="6" t="s">
        <v>28</v>
      </c>
      <c r="K48" s="6" t="s">
        <v>63</v>
      </c>
      <c r="L48" s="6" t="s">
        <v>21</v>
      </c>
      <c r="M48" s="6" t="s">
        <v>32</v>
      </c>
      <c r="N48" s="58">
        <v>0</v>
      </c>
      <c r="O48" s="58">
        <v>0</v>
      </c>
      <c r="P48" s="58">
        <v>0</v>
      </c>
    </row>
    <row r="49" spans="2:16" ht="47.25" hidden="1" x14ac:dyDescent="0.25">
      <c r="B49" s="15"/>
      <c r="C49" s="10" t="s">
        <v>64</v>
      </c>
      <c r="D49" s="4"/>
      <c r="E49" s="5"/>
      <c r="F49" s="5"/>
      <c r="G49" s="6" t="s">
        <v>18</v>
      </c>
      <c r="H49" s="6" t="s">
        <v>38</v>
      </c>
      <c r="I49" s="6" t="s">
        <v>21</v>
      </c>
      <c r="J49" s="6" t="s">
        <v>65</v>
      </c>
      <c r="K49" s="6" t="s">
        <v>66</v>
      </c>
      <c r="L49" s="6" t="s">
        <v>21</v>
      </c>
      <c r="M49" s="6" t="s">
        <v>23</v>
      </c>
      <c r="N49" s="58">
        <f>N50</f>
        <v>0</v>
      </c>
      <c r="O49" s="58">
        <f>O50</f>
        <v>0</v>
      </c>
      <c r="P49" s="58">
        <f>P50</f>
        <v>0</v>
      </c>
    </row>
    <row r="50" spans="2:16" ht="15.75" hidden="1" x14ac:dyDescent="0.25">
      <c r="B50" s="15"/>
      <c r="C50" s="10" t="s">
        <v>31</v>
      </c>
      <c r="D50" s="4"/>
      <c r="E50" s="5"/>
      <c r="F50" s="5"/>
      <c r="G50" s="6" t="s">
        <v>18</v>
      </c>
      <c r="H50" s="6" t="s">
        <v>38</v>
      </c>
      <c r="I50" s="6" t="s">
        <v>21</v>
      </c>
      <c r="J50" s="6" t="s">
        <v>65</v>
      </c>
      <c r="K50" s="6" t="s">
        <v>66</v>
      </c>
      <c r="L50" s="6" t="s">
        <v>21</v>
      </c>
      <c r="M50" s="6" t="s">
        <v>32</v>
      </c>
      <c r="N50" s="58">
        <v>0</v>
      </c>
      <c r="O50" s="58">
        <v>0</v>
      </c>
      <c r="P50" s="58">
        <v>0</v>
      </c>
    </row>
    <row r="51" spans="2:16" ht="31.5" x14ac:dyDescent="0.25">
      <c r="B51" s="15"/>
      <c r="C51" s="8" t="s">
        <v>354</v>
      </c>
      <c r="D51" s="117"/>
      <c r="E51" s="118"/>
      <c r="F51" s="118"/>
      <c r="G51" s="6" t="s">
        <v>18</v>
      </c>
      <c r="H51" s="6" t="s">
        <v>34</v>
      </c>
      <c r="I51" s="6" t="s">
        <v>21</v>
      </c>
      <c r="J51" s="6" t="s">
        <v>34</v>
      </c>
      <c r="K51" s="6" t="s">
        <v>355</v>
      </c>
      <c r="L51" s="6" t="s">
        <v>21</v>
      </c>
      <c r="M51" s="6" t="s">
        <v>23</v>
      </c>
      <c r="N51" s="58">
        <f>N52</f>
        <v>1997000</v>
      </c>
      <c r="O51" s="58"/>
      <c r="P51" s="58"/>
    </row>
    <row r="52" spans="2:16" ht="15.75" x14ac:dyDescent="0.25">
      <c r="B52" s="15"/>
      <c r="C52" s="8" t="s">
        <v>31</v>
      </c>
      <c r="D52" s="117"/>
      <c r="E52" s="118"/>
      <c r="F52" s="118"/>
      <c r="G52" s="6" t="s">
        <v>18</v>
      </c>
      <c r="H52" s="6" t="s">
        <v>34</v>
      </c>
      <c r="I52" s="6" t="s">
        <v>21</v>
      </c>
      <c r="J52" s="6" t="s">
        <v>34</v>
      </c>
      <c r="K52" s="6" t="s">
        <v>355</v>
      </c>
      <c r="L52" s="6" t="s">
        <v>21</v>
      </c>
      <c r="M52" s="6" t="s">
        <v>32</v>
      </c>
      <c r="N52" s="58">
        <v>1997000</v>
      </c>
      <c r="O52" s="58"/>
      <c r="P52" s="58"/>
    </row>
    <row r="53" spans="2:16" ht="31.5" x14ac:dyDescent="0.25">
      <c r="B53" s="15"/>
      <c r="C53" s="110" t="s">
        <v>61</v>
      </c>
      <c r="D53" s="4"/>
      <c r="E53" s="5"/>
      <c r="F53" s="5"/>
      <c r="G53" s="6" t="s">
        <v>18</v>
      </c>
      <c r="H53" s="6" t="s">
        <v>38</v>
      </c>
      <c r="I53" s="6" t="s">
        <v>21</v>
      </c>
      <c r="J53" s="6" t="s">
        <v>28</v>
      </c>
      <c r="K53" s="92" t="s">
        <v>22</v>
      </c>
      <c r="L53" s="6" t="s">
        <v>21</v>
      </c>
      <c r="M53" s="6" t="s">
        <v>23</v>
      </c>
      <c r="N53" s="58">
        <f>N54+N56+N67+N69+N71+N75</f>
        <v>72805644.569999993</v>
      </c>
      <c r="O53" s="58">
        <f>O54+O57+O75+O59+O61</f>
        <v>5743467.2599999998</v>
      </c>
      <c r="P53" s="58">
        <f>P54+P57+P75</f>
        <v>0</v>
      </c>
    </row>
    <row r="54" spans="2:16" ht="15.75" x14ac:dyDescent="0.25">
      <c r="B54" s="15"/>
      <c r="C54" s="91" t="s">
        <v>110</v>
      </c>
      <c r="D54" s="4"/>
      <c r="E54" s="5"/>
      <c r="F54" s="5"/>
      <c r="G54" s="6" t="s">
        <v>18</v>
      </c>
      <c r="H54" s="6" t="s">
        <v>38</v>
      </c>
      <c r="I54" s="6" t="s">
        <v>21</v>
      </c>
      <c r="J54" s="6" t="s">
        <v>28</v>
      </c>
      <c r="K54" s="92" t="s">
        <v>63</v>
      </c>
      <c r="L54" s="6" t="s">
        <v>21</v>
      </c>
      <c r="M54" s="6" t="s">
        <v>23</v>
      </c>
      <c r="N54" s="58">
        <f t="shared" ref="N54:P54" si="9">N55</f>
        <v>1913878.18</v>
      </c>
      <c r="O54" s="58">
        <f t="shared" si="9"/>
        <v>0</v>
      </c>
      <c r="P54" s="58">
        <f t="shared" si="9"/>
        <v>0</v>
      </c>
    </row>
    <row r="55" spans="2:16" ht="15.75" x14ac:dyDescent="0.25">
      <c r="B55" s="15"/>
      <c r="C55" s="8" t="s">
        <v>31</v>
      </c>
      <c r="D55" s="4"/>
      <c r="E55" s="5"/>
      <c r="F55" s="5"/>
      <c r="G55" s="6" t="s">
        <v>18</v>
      </c>
      <c r="H55" s="6" t="s">
        <v>38</v>
      </c>
      <c r="I55" s="6" t="s">
        <v>21</v>
      </c>
      <c r="J55" s="6" t="s">
        <v>28</v>
      </c>
      <c r="K55" s="6" t="s">
        <v>63</v>
      </c>
      <c r="L55" s="6" t="s">
        <v>21</v>
      </c>
      <c r="M55" s="6" t="s">
        <v>32</v>
      </c>
      <c r="N55" s="58">
        <f>350000+1439112+124766.18</f>
        <v>1913878.18</v>
      </c>
      <c r="O55" s="58">
        <v>0</v>
      </c>
      <c r="P55" s="58">
        <v>0</v>
      </c>
    </row>
    <row r="56" spans="2:16" ht="15.75" x14ac:dyDescent="0.25">
      <c r="B56" s="15"/>
      <c r="C56" s="91" t="s">
        <v>339</v>
      </c>
      <c r="D56" s="4"/>
      <c r="E56" s="5"/>
      <c r="F56" s="5"/>
      <c r="G56" s="92" t="s">
        <v>18</v>
      </c>
      <c r="H56" s="92" t="s">
        <v>38</v>
      </c>
      <c r="I56" s="113" t="s">
        <v>21</v>
      </c>
      <c r="J56" s="113" t="s">
        <v>38</v>
      </c>
      <c r="K56" s="6" t="s">
        <v>22</v>
      </c>
      <c r="L56" s="6" t="s">
        <v>21</v>
      </c>
      <c r="M56" s="6" t="s">
        <v>23</v>
      </c>
      <c r="N56" s="58">
        <f>N57+N59+N61+N63+N65</f>
        <v>55875853.739999995</v>
      </c>
      <c r="O56" s="58"/>
      <c r="P56" s="58"/>
    </row>
    <row r="57" spans="2:16" ht="15.75" x14ac:dyDescent="0.25">
      <c r="B57" s="15"/>
      <c r="C57" s="91" t="s">
        <v>339</v>
      </c>
      <c r="D57" s="111"/>
      <c r="E57" s="112"/>
      <c r="F57" s="112"/>
      <c r="G57" s="92" t="s">
        <v>18</v>
      </c>
      <c r="H57" s="92" t="s">
        <v>38</v>
      </c>
      <c r="I57" s="113" t="s">
        <v>21</v>
      </c>
      <c r="J57" s="113" t="s">
        <v>38</v>
      </c>
      <c r="K57" s="92" t="s">
        <v>340</v>
      </c>
      <c r="L57" s="113" t="s">
        <v>34</v>
      </c>
      <c r="M57" s="113" t="s">
        <v>23</v>
      </c>
      <c r="N57" s="58">
        <f>N58</f>
        <v>5000000</v>
      </c>
      <c r="O57" s="58">
        <f>O58</f>
        <v>5000000</v>
      </c>
      <c r="P57" s="58"/>
    </row>
    <row r="58" spans="2:16" ht="31.5" x14ac:dyDescent="0.25">
      <c r="B58" s="15"/>
      <c r="C58" s="10" t="s">
        <v>74</v>
      </c>
      <c r="D58" s="4"/>
      <c r="E58" s="5"/>
      <c r="F58" s="5"/>
      <c r="G58" s="92" t="s">
        <v>18</v>
      </c>
      <c r="H58" s="92" t="s">
        <v>38</v>
      </c>
      <c r="I58" s="113" t="s">
        <v>21</v>
      </c>
      <c r="J58" s="113" t="s">
        <v>38</v>
      </c>
      <c r="K58" s="92" t="s">
        <v>340</v>
      </c>
      <c r="L58" s="113" t="s">
        <v>34</v>
      </c>
      <c r="M58" s="113" t="s">
        <v>75</v>
      </c>
      <c r="N58" s="58">
        <v>5000000</v>
      </c>
      <c r="O58" s="58">
        <v>5000000</v>
      </c>
      <c r="P58" s="58">
        <v>0</v>
      </c>
    </row>
    <row r="59" spans="2:16" ht="31.5" x14ac:dyDescent="0.25">
      <c r="B59" s="15"/>
      <c r="C59" s="91" t="s">
        <v>347</v>
      </c>
      <c r="D59" s="4"/>
      <c r="E59" s="5"/>
      <c r="F59" s="5"/>
      <c r="G59" s="94" t="s">
        <v>18</v>
      </c>
      <c r="H59" s="94" t="s">
        <v>38</v>
      </c>
      <c r="I59" s="113" t="s">
        <v>21</v>
      </c>
      <c r="J59" s="113" t="s">
        <v>38</v>
      </c>
      <c r="K59" s="94" t="s">
        <v>345</v>
      </c>
      <c r="L59" s="113" t="s">
        <v>21</v>
      </c>
      <c r="M59" s="113" t="s">
        <v>23</v>
      </c>
      <c r="N59" s="58">
        <f>N60</f>
        <v>3132739.5199999996</v>
      </c>
      <c r="O59" s="58"/>
      <c r="P59" s="58"/>
    </row>
    <row r="60" spans="2:16" ht="15.75" x14ac:dyDescent="0.25">
      <c r="B60" s="15"/>
      <c r="C60" s="8" t="s">
        <v>31</v>
      </c>
      <c r="D60" s="4"/>
      <c r="E60" s="5"/>
      <c r="F60" s="5"/>
      <c r="G60" s="94" t="s">
        <v>18</v>
      </c>
      <c r="H60" s="94" t="s">
        <v>38</v>
      </c>
      <c r="I60" s="113" t="s">
        <v>21</v>
      </c>
      <c r="J60" s="113" t="s">
        <v>38</v>
      </c>
      <c r="K60" s="94" t="s">
        <v>345</v>
      </c>
      <c r="L60" s="113" t="s">
        <v>21</v>
      </c>
      <c r="M60" s="113" t="s">
        <v>32</v>
      </c>
      <c r="N60" s="58">
        <f>1675708.26+680000+777031.26</f>
        <v>3132739.5199999996</v>
      </c>
      <c r="O60" s="58"/>
      <c r="P60" s="58"/>
    </row>
    <row r="61" spans="2:16" ht="15.75" x14ac:dyDescent="0.25">
      <c r="B61" s="15"/>
      <c r="C61" s="91" t="s">
        <v>346</v>
      </c>
      <c r="D61" s="4"/>
      <c r="E61" s="5"/>
      <c r="F61" s="5"/>
      <c r="G61" s="94" t="s">
        <v>18</v>
      </c>
      <c r="H61" s="94" t="s">
        <v>38</v>
      </c>
      <c r="I61" s="113" t="s">
        <v>21</v>
      </c>
      <c r="J61" s="113" t="s">
        <v>38</v>
      </c>
      <c r="K61" s="94" t="s">
        <v>348</v>
      </c>
      <c r="L61" s="113" t="s">
        <v>21</v>
      </c>
      <c r="M61" s="113" t="s">
        <v>23</v>
      </c>
      <c r="N61" s="58">
        <f>N62</f>
        <v>951091.74</v>
      </c>
      <c r="O61" s="58">
        <f>O62</f>
        <v>743467.26</v>
      </c>
      <c r="P61" s="58"/>
    </row>
    <row r="62" spans="2:16" ht="31.5" x14ac:dyDescent="0.25">
      <c r="B62" s="15"/>
      <c r="C62" s="8" t="s">
        <v>74</v>
      </c>
      <c r="D62" s="4"/>
      <c r="E62" s="5"/>
      <c r="F62" s="5"/>
      <c r="G62" s="94" t="s">
        <v>18</v>
      </c>
      <c r="H62" s="94" t="s">
        <v>38</v>
      </c>
      <c r="I62" s="113" t="s">
        <v>21</v>
      </c>
      <c r="J62" s="113" t="s">
        <v>38</v>
      </c>
      <c r="K62" s="94" t="s">
        <v>348</v>
      </c>
      <c r="L62" s="113" t="s">
        <v>21</v>
      </c>
      <c r="M62" s="113" t="s">
        <v>75</v>
      </c>
      <c r="N62" s="58">
        <v>951091.74</v>
      </c>
      <c r="O62" s="58">
        <v>743467.26</v>
      </c>
      <c r="P62" s="58"/>
    </row>
    <row r="63" spans="2:16" ht="31.5" x14ac:dyDescent="0.25">
      <c r="B63" s="15"/>
      <c r="C63" s="91" t="s">
        <v>356</v>
      </c>
      <c r="D63" s="4"/>
      <c r="E63" s="5"/>
      <c r="F63" s="5"/>
      <c r="G63" s="94" t="s">
        <v>18</v>
      </c>
      <c r="H63" s="94" t="s">
        <v>38</v>
      </c>
      <c r="I63" s="113" t="s">
        <v>21</v>
      </c>
      <c r="J63" s="113" t="s">
        <v>38</v>
      </c>
      <c r="K63" s="92" t="s">
        <v>357</v>
      </c>
      <c r="L63" s="92" t="s">
        <v>21</v>
      </c>
      <c r="M63" s="92" t="s">
        <v>23</v>
      </c>
      <c r="N63" s="58">
        <f>N64</f>
        <v>7500000</v>
      </c>
      <c r="O63" s="58"/>
      <c r="P63" s="58"/>
    </row>
    <row r="64" spans="2:16" ht="15.75" x14ac:dyDescent="0.25">
      <c r="B64" s="15"/>
      <c r="C64" s="91" t="s">
        <v>31</v>
      </c>
      <c r="D64" s="4"/>
      <c r="E64" s="5"/>
      <c r="F64" s="5"/>
      <c r="G64" s="94" t="s">
        <v>18</v>
      </c>
      <c r="H64" s="94" t="s">
        <v>38</v>
      </c>
      <c r="I64" s="113" t="s">
        <v>21</v>
      </c>
      <c r="J64" s="113" t="s">
        <v>38</v>
      </c>
      <c r="K64" s="92" t="s">
        <v>357</v>
      </c>
      <c r="L64" s="92" t="s">
        <v>21</v>
      </c>
      <c r="M64" s="92" t="s">
        <v>32</v>
      </c>
      <c r="N64" s="58">
        <v>7500000</v>
      </c>
      <c r="O64" s="58"/>
      <c r="P64" s="58"/>
    </row>
    <row r="65" spans="2:16" ht="31.5" x14ac:dyDescent="0.25">
      <c r="B65" s="15"/>
      <c r="C65" s="91" t="s">
        <v>358</v>
      </c>
      <c r="D65" s="4"/>
      <c r="E65" s="5"/>
      <c r="F65" s="5"/>
      <c r="G65" s="94" t="s">
        <v>18</v>
      </c>
      <c r="H65" s="94" t="s">
        <v>38</v>
      </c>
      <c r="I65" s="113" t="s">
        <v>21</v>
      </c>
      <c r="J65" s="113" t="s">
        <v>38</v>
      </c>
      <c r="K65" s="92" t="s">
        <v>340</v>
      </c>
      <c r="L65" s="92" t="s">
        <v>34</v>
      </c>
      <c r="M65" s="92" t="s">
        <v>23</v>
      </c>
      <c r="N65" s="58">
        <f>N66</f>
        <v>39292022.479999997</v>
      </c>
      <c r="O65" s="58"/>
      <c r="P65" s="58"/>
    </row>
    <row r="66" spans="2:16" ht="31.5" x14ac:dyDescent="0.25">
      <c r="B66" s="15"/>
      <c r="C66" s="95" t="s">
        <v>74</v>
      </c>
      <c r="D66" s="4"/>
      <c r="E66" s="5"/>
      <c r="F66" s="5"/>
      <c r="G66" s="94" t="s">
        <v>18</v>
      </c>
      <c r="H66" s="94" t="s">
        <v>38</v>
      </c>
      <c r="I66" s="113" t="s">
        <v>21</v>
      </c>
      <c r="J66" s="113" t="s">
        <v>38</v>
      </c>
      <c r="K66" s="92" t="s">
        <v>340</v>
      </c>
      <c r="L66" s="92" t="s">
        <v>34</v>
      </c>
      <c r="M66" s="92" t="s">
        <v>75</v>
      </c>
      <c r="N66" s="58">
        <v>39292022.479999997</v>
      </c>
      <c r="O66" s="58"/>
      <c r="P66" s="58"/>
    </row>
    <row r="67" spans="2:16" ht="31.5" x14ac:dyDescent="0.25">
      <c r="B67" s="15"/>
      <c r="C67" s="91" t="s">
        <v>359</v>
      </c>
      <c r="D67" s="4"/>
      <c r="E67" s="5"/>
      <c r="F67" s="5"/>
      <c r="G67" s="94" t="s">
        <v>18</v>
      </c>
      <c r="H67" s="94" t="s">
        <v>38</v>
      </c>
      <c r="I67" s="113" t="s">
        <v>21</v>
      </c>
      <c r="J67" s="113" t="s">
        <v>44</v>
      </c>
      <c r="K67" s="92" t="s">
        <v>360</v>
      </c>
      <c r="L67" s="92" t="s">
        <v>34</v>
      </c>
      <c r="M67" s="92" t="s">
        <v>23</v>
      </c>
      <c r="N67" s="58">
        <f>N68</f>
        <v>9592233.0099999998</v>
      </c>
      <c r="O67" s="58"/>
      <c r="P67" s="58"/>
    </row>
    <row r="68" spans="2:16" ht="15.75" x14ac:dyDescent="0.25">
      <c r="B68" s="15"/>
      <c r="C68" s="91" t="s">
        <v>31</v>
      </c>
      <c r="D68" s="4"/>
      <c r="E68" s="5"/>
      <c r="F68" s="5"/>
      <c r="G68" s="94" t="s">
        <v>18</v>
      </c>
      <c r="H68" s="94" t="s">
        <v>38</v>
      </c>
      <c r="I68" s="113" t="s">
        <v>21</v>
      </c>
      <c r="J68" s="113" t="s">
        <v>44</v>
      </c>
      <c r="K68" s="92" t="s">
        <v>360</v>
      </c>
      <c r="L68" s="92" t="s">
        <v>34</v>
      </c>
      <c r="M68" s="92" t="s">
        <v>32</v>
      </c>
      <c r="N68" s="58">
        <v>9592233.0099999998</v>
      </c>
      <c r="O68" s="58"/>
      <c r="P68" s="58"/>
    </row>
    <row r="69" spans="2:16" ht="63" x14ac:dyDescent="0.25">
      <c r="B69" s="15"/>
      <c r="C69" s="91" t="s">
        <v>361</v>
      </c>
      <c r="D69" s="4"/>
      <c r="E69" s="5"/>
      <c r="F69" s="5"/>
      <c r="G69" s="94" t="s">
        <v>18</v>
      </c>
      <c r="H69" s="94" t="s">
        <v>38</v>
      </c>
      <c r="I69" s="113" t="s">
        <v>21</v>
      </c>
      <c r="J69" s="113" t="s">
        <v>158</v>
      </c>
      <c r="K69" s="92" t="s">
        <v>362</v>
      </c>
      <c r="L69" s="92" t="s">
        <v>21</v>
      </c>
      <c r="M69" s="92" t="s">
        <v>32</v>
      </c>
      <c r="N69" s="58">
        <f>N70</f>
        <v>3568796</v>
      </c>
      <c r="O69" s="58"/>
      <c r="P69" s="58"/>
    </row>
    <row r="70" spans="2:16" ht="15.75" x14ac:dyDescent="0.25">
      <c r="B70" s="15"/>
      <c r="C70" s="91" t="s">
        <v>31</v>
      </c>
      <c r="D70" s="4"/>
      <c r="E70" s="5"/>
      <c r="F70" s="5"/>
      <c r="G70" s="94" t="s">
        <v>18</v>
      </c>
      <c r="H70" s="94" t="s">
        <v>38</v>
      </c>
      <c r="I70" s="113" t="s">
        <v>21</v>
      </c>
      <c r="J70" s="113" t="s">
        <v>158</v>
      </c>
      <c r="K70" s="92" t="s">
        <v>362</v>
      </c>
      <c r="L70" s="92" t="s">
        <v>21</v>
      </c>
      <c r="M70" s="92" t="s">
        <v>32</v>
      </c>
      <c r="N70" s="58">
        <f>1000000+2568796</f>
        <v>3568796</v>
      </c>
      <c r="O70" s="58"/>
      <c r="P70" s="58"/>
    </row>
    <row r="71" spans="2:16" ht="15.75" x14ac:dyDescent="0.25">
      <c r="B71" s="15"/>
      <c r="C71" s="91" t="s">
        <v>363</v>
      </c>
      <c r="D71" s="4"/>
      <c r="E71" s="5"/>
      <c r="F71" s="5"/>
      <c r="G71" s="94" t="s">
        <v>18</v>
      </c>
      <c r="H71" s="94" t="s">
        <v>38</v>
      </c>
      <c r="I71" s="113" t="s">
        <v>351</v>
      </c>
      <c r="J71" s="113" t="s">
        <v>34</v>
      </c>
      <c r="K71" s="92" t="s">
        <v>22</v>
      </c>
      <c r="L71" s="92" t="s">
        <v>21</v>
      </c>
      <c r="M71" s="92" t="s">
        <v>23</v>
      </c>
      <c r="N71" s="58">
        <f>N72</f>
        <v>1854883.64</v>
      </c>
      <c r="O71" s="58"/>
      <c r="P71" s="58"/>
    </row>
    <row r="72" spans="2:16" ht="63" x14ac:dyDescent="0.25">
      <c r="B72" s="15"/>
      <c r="C72" s="91" t="s">
        <v>364</v>
      </c>
      <c r="D72" s="4"/>
      <c r="E72" s="5"/>
      <c r="F72" s="5"/>
      <c r="G72" s="94" t="s">
        <v>18</v>
      </c>
      <c r="H72" s="94" t="s">
        <v>38</v>
      </c>
      <c r="I72" s="113" t="s">
        <v>351</v>
      </c>
      <c r="J72" s="113" t="s">
        <v>34</v>
      </c>
      <c r="K72" s="92" t="s">
        <v>365</v>
      </c>
      <c r="L72" s="92" t="s">
        <v>34</v>
      </c>
      <c r="M72" s="92" t="s">
        <v>23</v>
      </c>
      <c r="N72" s="58">
        <f>N73</f>
        <v>1854883.64</v>
      </c>
      <c r="O72" s="58"/>
      <c r="P72" s="58"/>
    </row>
    <row r="73" spans="2:16" ht="15.75" x14ac:dyDescent="0.25">
      <c r="B73" s="15"/>
      <c r="C73" s="91" t="s">
        <v>31</v>
      </c>
      <c r="D73" s="4"/>
      <c r="E73" s="5"/>
      <c r="F73" s="5"/>
      <c r="G73" s="94" t="s">
        <v>18</v>
      </c>
      <c r="H73" s="94" t="s">
        <v>38</v>
      </c>
      <c r="I73" s="113" t="s">
        <v>351</v>
      </c>
      <c r="J73" s="113" t="s">
        <v>34</v>
      </c>
      <c r="K73" s="92" t="s">
        <v>365</v>
      </c>
      <c r="L73" s="92" t="s">
        <v>34</v>
      </c>
      <c r="M73" s="92" t="s">
        <v>23</v>
      </c>
      <c r="N73" s="58">
        <v>1854883.64</v>
      </c>
      <c r="O73" s="58"/>
      <c r="P73" s="58"/>
    </row>
    <row r="74" spans="2:16" ht="15.75" hidden="1" x14ac:dyDescent="0.25">
      <c r="B74" s="15"/>
      <c r="C74" s="8"/>
      <c r="D74" s="4"/>
      <c r="E74" s="5"/>
      <c r="F74" s="5"/>
      <c r="G74" s="94"/>
      <c r="H74" s="94"/>
      <c r="I74" s="113"/>
      <c r="J74" s="113"/>
      <c r="K74" s="94"/>
      <c r="L74" s="113"/>
      <c r="M74" s="113"/>
      <c r="N74" s="58"/>
      <c r="O74" s="58"/>
      <c r="P74" s="58"/>
    </row>
    <row r="75" spans="2:16" ht="47.25" x14ac:dyDescent="0.25">
      <c r="B75" s="15"/>
      <c r="C75" s="114" t="s">
        <v>64</v>
      </c>
      <c r="D75" s="111"/>
      <c r="E75" s="112"/>
      <c r="F75" s="112"/>
      <c r="G75" s="113" t="s">
        <v>18</v>
      </c>
      <c r="H75" s="113" t="s">
        <v>38</v>
      </c>
      <c r="I75" s="113" t="s">
        <v>21</v>
      </c>
      <c r="J75" s="113" t="s">
        <v>65</v>
      </c>
      <c r="K75" s="113" t="s">
        <v>66</v>
      </c>
      <c r="L75" s="113" t="s">
        <v>21</v>
      </c>
      <c r="M75" s="113" t="s">
        <v>23</v>
      </c>
      <c r="N75" s="58">
        <f>N76</f>
        <v>0</v>
      </c>
      <c r="O75" s="58">
        <v>0</v>
      </c>
      <c r="P75" s="58">
        <v>0</v>
      </c>
    </row>
    <row r="76" spans="2:16" ht="15.75" x14ac:dyDescent="0.25">
      <c r="B76" s="15"/>
      <c r="C76" s="114" t="s">
        <v>31</v>
      </c>
      <c r="D76" s="111"/>
      <c r="E76" s="112"/>
      <c r="F76" s="112"/>
      <c r="G76" s="113" t="s">
        <v>18</v>
      </c>
      <c r="H76" s="113" t="s">
        <v>38</v>
      </c>
      <c r="I76" s="113" t="s">
        <v>21</v>
      </c>
      <c r="J76" s="113" t="s">
        <v>65</v>
      </c>
      <c r="K76" s="113" t="s">
        <v>66</v>
      </c>
      <c r="L76" s="113" t="s">
        <v>21</v>
      </c>
      <c r="M76" s="113" t="s">
        <v>32</v>
      </c>
      <c r="N76" s="58">
        <f>1439112-1439112</f>
        <v>0</v>
      </c>
      <c r="O76" s="58">
        <v>0</v>
      </c>
      <c r="P76" s="58">
        <v>0</v>
      </c>
    </row>
    <row r="77" spans="2:16" ht="69.75" customHeight="1" x14ac:dyDescent="0.25">
      <c r="B77" s="67"/>
      <c r="C77" s="74" t="s">
        <v>67</v>
      </c>
      <c r="D77" s="5"/>
      <c r="E77" s="5" t="s">
        <v>17</v>
      </c>
      <c r="F77" s="5" t="s">
        <v>68</v>
      </c>
      <c r="G77" s="6" t="s">
        <v>19</v>
      </c>
      <c r="H77" s="6" t="s">
        <v>41</v>
      </c>
      <c r="I77" s="6" t="s">
        <v>21</v>
      </c>
      <c r="J77" s="6" t="s">
        <v>21</v>
      </c>
      <c r="K77" s="6" t="s">
        <v>22</v>
      </c>
      <c r="L77" s="6" t="s">
        <v>21</v>
      </c>
      <c r="M77" s="6" t="s">
        <v>23</v>
      </c>
      <c r="N77" s="58">
        <f>N78+N81</f>
        <v>400000</v>
      </c>
      <c r="O77" s="58">
        <f t="shared" ref="O77:P77" si="10">O78+O81</f>
        <v>400000</v>
      </c>
      <c r="P77" s="58">
        <f t="shared" si="10"/>
        <v>400000</v>
      </c>
    </row>
    <row r="78" spans="2:16" ht="31.5" x14ac:dyDescent="0.25">
      <c r="B78" s="67"/>
      <c r="C78" s="15" t="s">
        <v>69</v>
      </c>
      <c r="D78" s="5"/>
      <c r="E78" s="5"/>
      <c r="F78" s="5"/>
      <c r="G78" s="6" t="s">
        <v>18</v>
      </c>
      <c r="H78" s="6" t="s">
        <v>41</v>
      </c>
      <c r="I78" s="6" t="s">
        <v>21</v>
      </c>
      <c r="J78" s="6" t="s">
        <v>28</v>
      </c>
      <c r="K78" s="6" t="s">
        <v>22</v>
      </c>
      <c r="L78" s="6" t="s">
        <v>21</v>
      </c>
      <c r="M78" s="6" t="s">
        <v>23</v>
      </c>
      <c r="N78" s="58">
        <f t="shared" ref="N78:P79" si="11">N79</f>
        <v>400000</v>
      </c>
      <c r="O78" s="58">
        <f t="shared" si="11"/>
        <v>400000</v>
      </c>
      <c r="P78" s="58">
        <f t="shared" si="11"/>
        <v>400000</v>
      </c>
    </row>
    <row r="79" spans="2:16" ht="19.5" customHeight="1" x14ac:dyDescent="0.25">
      <c r="B79" s="67"/>
      <c r="C79" s="10" t="s">
        <v>70</v>
      </c>
      <c r="D79" s="5"/>
      <c r="E79" s="5" t="s">
        <v>17</v>
      </c>
      <c r="F79" s="5" t="s">
        <v>68</v>
      </c>
      <c r="G79" s="6" t="s">
        <v>19</v>
      </c>
      <c r="H79" s="6" t="s">
        <v>41</v>
      </c>
      <c r="I79" s="6" t="s">
        <v>21</v>
      </c>
      <c r="J79" s="6" t="s">
        <v>28</v>
      </c>
      <c r="K79" s="52" t="s">
        <v>71</v>
      </c>
      <c r="L79" s="6" t="s">
        <v>21</v>
      </c>
      <c r="M79" s="6" t="s">
        <v>23</v>
      </c>
      <c r="N79" s="58">
        <f t="shared" si="11"/>
        <v>400000</v>
      </c>
      <c r="O79" s="58">
        <f t="shared" si="11"/>
        <v>400000</v>
      </c>
      <c r="P79" s="58">
        <f t="shared" si="11"/>
        <v>400000</v>
      </c>
    </row>
    <row r="80" spans="2:16" ht="18.75" customHeight="1" x14ac:dyDescent="0.25">
      <c r="B80" s="67"/>
      <c r="C80" s="8" t="s">
        <v>31</v>
      </c>
      <c r="D80" s="5"/>
      <c r="E80" s="5"/>
      <c r="F80" s="5"/>
      <c r="G80" s="6" t="s">
        <v>18</v>
      </c>
      <c r="H80" s="6" t="s">
        <v>41</v>
      </c>
      <c r="I80" s="6" t="s">
        <v>21</v>
      </c>
      <c r="J80" s="6" t="s">
        <v>28</v>
      </c>
      <c r="K80" s="6" t="s">
        <v>72</v>
      </c>
      <c r="L80" s="6" t="s">
        <v>21</v>
      </c>
      <c r="M80" s="6" t="s">
        <v>32</v>
      </c>
      <c r="N80" s="58">
        <v>400000</v>
      </c>
      <c r="O80" s="58">
        <v>400000</v>
      </c>
      <c r="P80" s="58">
        <v>400000</v>
      </c>
    </row>
    <row r="81" spans="2:16" ht="69" hidden="1" customHeight="1" x14ac:dyDescent="0.25">
      <c r="B81" s="67"/>
      <c r="C81" s="15" t="s">
        <v>73</v>
      </c>
      <c r="D81" s="5"/>
      <c r="E81" s="5"/>
      <c r="F81" s="5"/>
      <c r="G81" s="6" t="s">
        <v>18</v>
      </c>
      <c r="H81" s="6" t="s">
        <v>41</v>
      </c>
      <c r="I81" s="6" t="s">
        <v>21</v>
      </c>
      <c r="J81" s="6" t="s">
        <v>38</v>
      </c>
      <c r="K81" s="6" t="s">
        <v>22</v>
      </c>
      <c r="L81" s="6" t="s">
        <v>21</v>
      </c>
      <c r="M81" s="6" t="s">
        <v>23</v>
      </c>
      <c r="N81" s="58">
        <f>N82</f>
        <v>0</v>
      </c>
      <c r="O81" s="58">
        <f t="shared" ref="O81:P82" si="12">O82</f>
        <v>0</v>
      </c>
      <c r="P81" s="58">
        <f t="shared" si="12"/>
        <v>0</v>
      </c>
    </row>
    <row r="82" spans="2:16" ht="18.75" hidden="1" customHeight="1" x14ac:dyDescent="0.25">
      <c r="B82" s="67"/>
      <c r="C82" s="10" t="s">
        <v>70</v>
      </c>
      <c r="D82" s="5"/>
      <c r="E82" s="5"/>
      <c r="F82" s="5"/>
      <c r="G82" s="6" t="s">
        <v>18</v>
      </c>
      <c r="H82" s="6" t="s">
        <v>41</v>
      </c>
      <c r="I82" s="6" t="s">
        <v>21</v>
      </c>
      <c r="J82" s="6" t="s">
        <v>38</v>
      </c>
      <c r="K82" s="6" t="s">
        <v>72</v>
      </c>
      <c r="L82" s="6" t="s">
        <v>21</v>
      </c>
      <c r="M82" s="6" t="s">
        <v>23</v>
      </c>
      <c r="N82" s="58">
        <f>N83</f>
        <v>0</v>
      </c>
      <c r="O82" s="58">
        <f t="shared" si="12"/>
        <v>0</v>
      </c>
      <c r="P82" s="58">
        <f t="shared" si="12"/>
        <v>0</v>
      </c>
    </row>
    <row r="83" spans="2:16" ht="18.75" hidden="1" customHeight="1" x14ac:dyDescent="0.25">
      <c r="B83" s="67"/>
      <c r="C83" s="10" t="s">
        <v>74</v>
      </c>
      <c r="D83" s="5"/>
      <c r="E83" s="5"/>
      <c r="F83" s="5"/>
      <c r="G83" s="6" t="s">
        <v>18</v>
      </c>
      <c r="H83" s="6" t="s">
        <v>41</v>
      </c>
      <c r="I83" s="6" t="s">
        <v>21</v>
      </c>
      <c r="J83" s="6" t="s">
        <v>38</v>
      </c>
      <c r="K83" s="6" t="s">
        <v>72</v>
      </c>
      <c r="L83" s="6" t="s">
        <v>21</v>
      </c>
      <c r="M83" s="6" t="s">
        <v>75</v>
      </c>
      <c r="N83" s="58">
        <v>0</v>
      </c>
      <c r="O83" s="58">
        <v>0</v>
      </c>
      <c r="P83" s="58">
        <v>0</v>
      </c>
    </row>
    <row r="84" spans="2:16" ht="25.15" customHeight="1" x14ac:dyDescent="0.25">
      <c r="B84" s="67"/>
      <c r="C84" s="74" t="s">
        <v>76</v>
      </c>
      <c r="D84" s="5"/>
      <c r="E84" s="5" t="s">
        <v>17</v>
      </c>
      <c r="F84" s="5" t="s">
        <v>17</v>
      </c>
      <c r="G84" s="6" t="s">
        <v>19</v>
      </c>
      <c r="H84" s="6" t="s">
        <v>44</v>
      </c>
      <c r="I84" s="6" t="s">
        <v>21</v>
      </c>
      <c r="J84" s="6" t="s">
        <v>21</v>
      </c>
      <c r="K84" s="6" t="s">
        <v>26</v>
      </c>
      <c r="L84" s="6" t="s">
        <v>21</v>
      </c>
      <c r="M84" s="6" t="s">
        <v>23</v>
      </c>
      <c r="N84" s="58">
        <f>N85+N88</f>
        <v>6679926.4500000002</v>
      </c>
      <c r="O84" s="58">
        <f t="shared" ref="O84:P84" si="13">O85+O88</f>
        <v>6522537.46</v>
      </c>
      <c r="P84" s="58">
        <f t="shared" si="13"/>
        <v>6660581.4100000001</v>
      </c>
    </row>
    <row r="85" spans="2:16" ht="34.5" customHeight="1" x14ac:dyDescent="0.25">
      <c r="B85" s="67"/>
      <c r="C85" s="15" t="s">
        <v>77</v>
      </c>
      <c r="D85" s="5"/>
      <c r="E85" s="5"/>
      <c r="F85" s="5"/>
      <c r="G85" s="6" t="s">
        <v>18</v>
      </c>
      <c r="H85" s="6" t="s">
        <v>44</v>
      </c>
      <c r="I85" s="6" t="s">
        <v>21</v>
      </c>
      <c r="J85" s="6" t="s">
        <v>34</v>
      </c>
      <c r="K85" s="6" t="s">
        <v>22</v>
      </c>
      <c r="L85" s="6" t="s">
        <v>21</v>
      </c>
      <c r="M85" s="6" t="s">
        <v>23</v>
      </c>
      <c r="N85" s="58">
        <f t="shared" ref="N85:P85" si="14">N86</f>
        <v>3867345.45</v>
      </c>
      <c r="O85" s="58">
        <f t="shared" si="14"/>
        <v>4005356.46</v>
      </c>
      <c r="P85" s="58">
        <f t="shared" si="14"/>
        <v>4143400.41</v>
      </c>
    </row>
    <row r="86" spans="2:16" ht="56.45" customHeight="1" x14ac:dyDescent="0.25">
      <c r="B86" s="67"/>
      <c r="C86" s="10" t="s">
        <v>78</v>
      </c>
      <c r="D86" s="5"/>
      <c r="E86" s="5"/>
      <c r="F86" s="5"/>
      <c r="G86" s="6" t="s">
        <v>18</v>
      </c>
      <c r="H86" s="6" t="s">
        <v>44</v>
      </c>
      <c r="I86" s="6" t="s">
        <v>21</v>
      </c>
      <c r="J86" s="6" t="s">
        <v>34</v>
      </c>
      <c r="K86" s="6" t="s">
        <v>79</v>
      </c>
      <c r="L86" s="6" t="s">
        <v>21</v>
      </c>
      <c r="M86" s="6" t="s">
        <v>23</v>
      </c>
      <c r="N86" s="58">
        <f>N87</f>
        <v>3867345.45</v>
      </c>
      <c r="O86" s="58">
        <f>O87</f>
        <v>4005356.46</v>
      </c>
      <c r="P86" s="58">
        <f>P87</f>
        <v>4143400.41</v>
      </c>
    </row>
    <row r="87" spans="2:16" ht="23.25" customHeight="1" x14ac:dyDescent="0.25">
      <c r="B87" s="67"/>
      <c r="C87" s="8" t="s">
        <v>31</v>
      </c>
      <c r="D87" s="5"/>
      <c r="E87" s="5"/>
      <c r="F87" s="5"/>
      <c r="G87" s="6" t="s">
        <v>18</v>
      </c>
      <c r="H87" s="6" t="s">
        <v>44</v>
      </c>
      <c r="I87" s="6" t="s">
        <v>21</v>
      </c>
      <c r="J87" s="6" t="s">
        <v>34</v>
      </c>
      <c r="K87" s="6" t="s">
        <v>79</v>
      </c>
      <c r="L87" s="6" t="s">
        <v>21</v>
      </c>
      <c r="M87" s="6" t="s">
        <v>32</v>
      </c>
      <c r="N87" s="58">
        <f>3517345.45+350000</f>
        <v>3867345.45</v>
      </c>
      <c r="O87" s="58">
        <v>4005356.46</v>
      </c>
      <c r="P87" s="58">
        <v>4143400.41</v>
      </c>
    </row>
    <row r="88" spans="2:16" ht="23.25" customHeight="1" x14ac:dyDescent="0.25">
      <c r="B88" s="67"/>
      <c r="C88" s="8" t="s">
        <v>80</v>
      </c>
      <c r="D88" s="5"/>
      <c r="E88" s="5"/>
      <c r="F88" s="5"/>
      <c r="G88" s="6" t="s">
        <v>18</v>
      </c>
      <c r="H88" s="6" t="s">
        <v>44</v>
      </c>
      <c r="I88" s="6" t="s">
        <v>21</v>
      </c>
      <c r="J88" s="6" t="s">
        <v>38</v>
      </c>
      <c r="K88" s="6" t="s">
        <v>81</v>
      </c>
      <c r="L88" s="6" t="s">
        <v>21</v>
      </c>
      <c r="M88" s="6" t="s">
        <v>23</v>
      </c>
      <c r="N88" s="58">
        <f>N89+N90</f>
        <v>2812581</v>
      </c>
      <c r="O88" s="58">
        <f t="shared" ref="O88:P88" si="15">O89+O90</f>
        <v>2517181</v>
      </c>
      <c r="P88" s="58">
        <f t="shared" si="15"/>
        <v>2517181</v>
      </c>
    </row>
    <row r="89" spans="2:16" ht="23.25" customHeight="1" x14ac:dyDescent="0.25">
      <c r="B89" s="67"/>
      <c r="C89" s="8" t="s">
        <v>31</v>
      </c>
      <c r="D89" s="5"/>
      <c r="E89" s="5"/>
      <c r="F89" s="5"/>
      <c r="G89" s="6" t="s">
        <v>18</v>
      </c>
      <c r="H89" s="6" t="s">
        <v>44</v>
      </c>
      <c r="I89" s="6" t="s">
        <v>21</v>
      </c>
      <c r="J89" s="6" t="s">
        <v>38</v>
      </c>
      <c r="K89" s="6" t="s">
        <v>81</v>
      </c>
      <c r="L89" s="6" t="s">
        <v>21</v>
      </c>
      <c r="M89" s="6" t="s">
        <v>32</v>
      </c>
      <c r="N89" s="58">
        <f>2517181+295400</f>
        <v>2812581</v>
      </c>
      <c r="O89" s="58">
        <v>2517181</v>
      </c>
      <c r="P89" s="58">
        <v>2517181</v>
      </c>
    </row>
    <row r="90" spans="2:16" ht="23.25" hidden="1" customHeight="1" x14ac:dyDescent="0.25">
      <c r="B90" s="67"/>
      <c r="C90" s="8" t="s">
        <v>82</v>
      </c>
      <c r="D90" s="5"/>
      <c r="E90" s="5"/>
      <c r="F90" s="5"/>
      <c r="G90" s="6" t="s">
        <v>18</v>
      </c>
      <c r="H90" s="6" t="s">
        <v>44</v>
      </c>
      <c r="I90" s="6" t="s">
        <v>21</v>
      </c>
      <c r="J90" s="6" t="s">
        <v>38</v>
      </c>
      <c r="K90" s="6" t="s">
        <v>81</v>
      </c>
      <c r="L90" s="6" t="s">
        <v>21</v>
      </c>
      <c r="M90" s="6" t="s">
        <v>83</v>
      </c>
      <c r="N90" s="58">
        <v>0</v>
      </c>
      <c r="O90" s="58">
        <v>0</v>
      </c>
      <c r="P90" s="58">
        <v>0</v>
      </c>
    </row>
    <row r="91" spans="2:16" ht="31.5" x14ac:dyDescent="0.25">
      <c r="B91" s="75">
        <v>2</v>
      </c>
      <c r="C91" s="76" t="s">
        <v>84</v>
      </c>
      <c r="D91" s="5"/>
      <c r="E91" s="5" t="s">
        <v>85</v>
      </c>
      <c r="F91" s="5" t="s">
        <v>18</v>
      </c>
      <c r="G91" s="34" t="s">
        <v>86</v>
      </c>
      <c r="H91" s="34" t="s">
        <v>20</v>
      </c>
      <c r="I91" s="34" t="s">
        <v>21</v>
      </c>
      <c r="J91" s="34" t="s">
        <v>21</v>
      </c>
      <c r="K91" s="34" t="s">
        <v>26</v>
      </c>
      <c r="L91" s="34" t="s">
        <v>21</v>
      </c>
      <c r="M91" s="34" t="s">
        <v>23</v>
      </c>
      <c r="N91" s="59">
        <f>N92+N102+N110+N119+N123</f>
        <v>253558456.70000002</v>
      </c>
      <c r="O91" s="59">
        <f>O92+O102+O110+O119+O123</f>
        <v>231621722.30000001</v>
      </c>
      <c r="P91" s="59">
        <f>P92+P102+P110+P119+P123</f>
        <v>232025363.24000001</v>
      </c>
    </row>
    <row r="92" spans="2:16" ht="54" customHeight="1" x14ac:dyDescent="0.25">
      <c r="B92" s="67"/>
      <c r="C92" s="77" t="s">
        <v>87</v>
      </c>
      <c r="D92" s="5"/>
      <c r="E92" s="5" t="s">
        <v>85</v>
      </c>
      <c r="F92" s="5" t="s">
        <v>18</v>
      </c>
      <c r="G92" s="6" t="s">
        <v>86</v>
      </c>
      <c r="H92" s="6" t="s">
        <v>28</v>
      </c>
      <c r="I92" s="6" t="s">
        <v>21</v>
      </c>
      <c r="J92" s="6" t="s">
        <v>21</v>
      </c>
      <c r="K92" s="6" t="s">
        <v>22</v>
      </c>
      <c r="L92" s="6" t="s">
        <v>21</v>
      </c>
      <c r="M92" s="6" t="s">
        <v>23</v>
      </c>
      <c r="N92" s="58">
        <f>N93+N96+N99</f>
        <v>244721999</v>
      </c>
      <c r="O92" s="58">
        <f>O93+O96+O99</f>
        <v>229774325.25</v>
      </c>
      <c r="P92" s="58">
        <f>P93+P96+P99</f>
        <v>230198021.66</v>
      </c>
    </row>
    <row r="93" spans="2:16" ht="15.75" x14ac:dyDescent="0.25">
      <c r="B93" s="67"/>
      <c r="C93" s="10" t="s">
        <v>88</v>
      </c>
      <c r="D93" s="5"/>
      <c r="E93" s="5" t="s">
        <v>85</v>
      </c>
      <c r="F93" s="5" t="s">
        <v>18</v>
      </c>
      <c r="G93" s="6" t="s">
        <v>86</v>
      </c>
      <c r="H93" s="6" t="s">
        <v>28</v>
      </c>
      <c r="I93" s="6" t="s">
        <v>21</v>
      </c>
      <c r="J93" s="6" t="s">
        <v>28</v>
      </c>
      <c r="K93" s="6" t="s">
        <v>22</v>
      </c>
      <c r="L93" s="6" t="s">
        <v>21</v>
      </c>
      <c r="M93" s="6" t="s">
        <v>23</v>
      </c>
      <c r="N93" s="58">
        <f t="shared" ref="N93:P94" si="16">N94</f>
        <v>54854672.359999999</v>
      </c>
      <c r="O93" s="58">
        <f t="shared" si="16"/>
        <v>54854672.359999999</v>
      </c>
      <c r="P93" s="58">
        <f t="shared" si="16"/>
        <v>54854672.359999999</v>
      </c>
    </row>
    <row r="94" spans="2:16" ht="22.5" customHeight="1" x14ac:dyDescent="0.25">
      <c r="B94" s="67"/>
      <c r="C94" s="10" t="s">
        <v>89</v>
      </c>
      <c r="D94" s="5"/>
      <c r="E94" s="5"/>
      <c r="F94" s="5"/>
      <c r="G94" s="6" t="s">
        <v>90</v>
      </c>
      <c r="H94" s="6" t="s">
        <v>28</v>
      </c>
      <c r="I94" s="6" t="s">
        <v>21</v>
      </c>
      <c r="J94" s="6" t="s">
        <v>28</v>
      </c>
      <c r="K94" s="6" t="s">
        <v>91</v>
      </c>
      <c r="L94" s="6" t="s">
        <v>21</v>
      </c>
      <c r="M94" s="6" t="s">
        <v>23</v>
      </c>
      <c r="N94" s="58">
        <f t="shared" si="16"/>
        <v>54854672.359999999</v>
      </c>
      <c r="O94" s="58">
        <f t="shared" si="16"/>
        <v>54854672.359999999</v>
      </c>
      <c r="P94" s="58">
        <f t="shared" si="16"/>
        <v>54854672.359999999</v>
      </c>
    </row>
    <row r="95" spans="2:16" ht="19.5" customHeight="1" x14ac:dyDescent="0.25">
      <c r="B95" s="67"/>
      <c r="C95" s="8" t="s">
        <v>31</v>
      </c>
      <c r="D95" s="5"/>
      <c r="E95" s="5"/>
      <c r="F95" s="5"/>
      <c r="G95" s="6" t="s">
        <v>90</v>
      </c>
      <c r="H95" s="6" t="s">
        <v>28</v>
      </c>
      <c r="I95" s="6" t="s">
        <v>21</v>
      </c>
      <c r="J95" s="6" t="s">
        <v>28</v>
      </c>
      <c r="K95" s="6" t="s">
        <v>91</v>
      </c>
      <c r="L95" s="6" t="s">
        <v>21</v>
      </c>
      <c r="M95" s="6" t="s">
        <v>32</v>
      </c>
      <c r="N95" s="58">
        <v>54854672.359999999</v>
      </c>
      <c r="O95" s="58">
        <v>54854672.359999999</v>
      </c>
      <c r="P95" s="58">
        <v>54854672.359999999</v>
      </c>
    </row>
    <row r="96" spans="2:16" ht="21.75" customHeight="1" x14ac:dyDescent="0.25">
      <c r="B96" s="67"/>
      <c r="C96" s="8" t="s">
        <v>92</v>
      </c>
      <c r="D96" s="11"/>
      <c r="E96" s="11"/>
      <c r="F96" s="11"/>
      <c r="G96" s="6" t="s">
        <v>86</v>
      </c>
      <c r="H96" s="6" t="s">
        <v>28</v>
      </c>
      <c r="I96" s="6" t="s">
        <v>21</v>
      </c>
      <c r="J96" s="6" t="s">
        <v>34</v>
      </c>
      <c r="K96" s="6" t="s">
        <v>22</v>
      </c>
      <c r="L96" s="6" t="s">
        <v>21</v>
      </c>
      <c r="M96" s="6" t="s">
        <v>23</v>
      </c>
      <c r="N96" s="58">
        <f t="shared" ref="N96:P97" si="17">N97</f>
        <v>133743657.64</v>
      </c>
      <c r="O96" s="58">
        <f t="shared" si="17"/>
        <v>124651053.39</v>
      </c>
      <c r="P96" s="58">
        <f t="shared" si="17"/>
        <v>124905271.23999999</v>
      </c>
    </row>
    <row r="97" spans="2:16" ht="24" customHeight="1" x14ac:dyDescent="0.25">
      <c r="B97" s="67"/>
      <c r="C97" s="10" t="s">
        <v>93</v>
      </c>
      <c r="D97" s="11"/>
      <c r="E97" s="11"/>
      <c r="F97" s="11"/>
      <c r="G97" s="6" t="s">
        <v>90</v>
      </c>
      <c r="H97" s="6" t="s">
        <v>28</v>
      </c>
      <c r="I97" s="6" t="s">
        <v>21</v>
      </c>
      <c r="J97" s="6" t="s">
        <v>34</v>
      </c>
      <c r="K97" s="6" t="s">
        <v>94</v>
      </c>
      <c r="L97" s="6" t="s">
        <v>21</v>
      </c>
      <c r="M97" s="6" t="s">
        <v>23</v>
      </c>
      <c r="N97" s="58">
        <f t="shared" si="17"/>
        <v>133743657.64</v>
      </c>
      <c r="O97" s="58">
        <f t="shared" si="17"/>
        <v>124651053.39</v>
      </c>
      <c r="P97" s="58">
        <f t="shared" si="17"/>
        <v>124905271.23999999</v>
      </c>
    </row>
    <row r="98" spans="2:16" ht="15.75" x14ac:dyDescent="0.25">
      <c r="B98" s="67"/>
      <c r="C98" s="8" t="s">
        <v>31</v>
      </c>
      <c r="D98" s="11"/>
      <c r="E98" s="11"/>
      <c r="F98" s="11"/>
      <c r="G98" s="6" t="s">
        <v>90</v>
      </c>
      <c r="H98" s="6" t="s">
        <v>28</v>
      </c>
      <c r="I98" s="6" t="s">
        <v>21</v>
      </c>
      <c r="J98" s="6" t="s">
        <v>34</v>
      </c>
      <c r="K98" s="6" t="s">
        <v>94</v>
      </c>
      <c r="L98" s="6" t="s">
        <v>21</v>
      </c>
      <c r="M98" s="6" t="s">
        <v>32</v>
      </c>
      <c r="N98" s="58">
        <f>133433657.64+310000</f>
        <v>133743657.64</v>
      </c>
      <c r="O98" s="58">
        <v>124651053.39</v>
      </c>
      <c r="P98" s="58">
        <v>124905271.23999999</v>
      </c>
    </row>
    <row r="99" spans="2:16" ht="15.75" x14ac:dyDescent="0.25">
      <c r="B99" s="67"/>
      <c r="C99" s="10" t="s">
        <v>95</v>
      </c>
      <c r="D99" s="11"/>
      <c r="E99" s="11"/>
      <c r="F99" s="11"/>
      <c r="G99" s="6" t="s">
        <v>86</v>
      </c>
      <c r="H99" s="6" t="s">
        <v>28</v>
      </c>
      <c r="I99" s="6" t="s">
        <v>21</v>
      </c>
      <c r="J99" s="6" t="s">
        <v>38</v>
      </c>
      <c r="K99" s="6" t="s">
        <v>22</v>
      </c>
      <c r="L99" s="6" t="s">
        <v>21</v>
      </c>
      <c r="M99" s="6" t="s">
        <v>23</v>
      </c>
      <c r="N99" s="58">
        <f t="shared" ref="N99:P100" si="18">N100</f>
        <v>56123669</v>
      </c>
      <c r="O99" s="58">
        <f t="shared" si="18"/>
        <v>50268599.5</v>
      </c>
      <c r="P99" s="58">
        <f t="shared" si="18"/>
        <v>50438078.060000002</v>
      </c>
    </row>
    <row r="100" spans="2:16" ht="36.75" customHeight="1" x14ac:dyDescent="0.25">
      <c r="B100" s="67"/>
      <c r="C100" s="7" t="s">
        <v>29</v>
      </c>
      <c r="D100" s="11"/>
      <c r="E100" s="11"/>
      <c r="F100" s="11"/>
      <c r="G100" s="6" t="s">
        <v>90</v>
      </c>
      <c r="H100" s="6" t="s">
        <v>28</v>
      </c>
      <c r="I100" s="6" t="s">
        <v>21</v>
      </c>
      <c r="J100" s="6" t="s">
        <v>38</v>
      </c>
      <c r="K100" s="6" t="s">
        <v>30</v>
      </c>
      <c r="L100" s="6" t="s">
        <v>21</v>
      </c>
      <c r="M100" s="6" t="s">
        <v>23</v>
      </c>
      <c r="N100" s="58">
        <f t="shared" si="18"/>
        <v>56123669</v>
      </c>
      <c r="O100" s="58">
        <f t="shared" si="18"/>
        <v>50268599.5</v>
      </c>
      <c r="P100" s="58">
        <f t="shared" si="18"/>
        <v>50438078.060000002</v>
      </c>
    </row>
    <row r="101" spans="2:16" ht="15.75" x14ac:dyDescent="0.25">
      <c r="B101" s="67"/>
      <c r="C101" s="8" t="s">
        <v>31</v>
      </c>
      <c r="D101" s="11"/>
      <c r="E101" s="11"/>
      <c r="F101" s="11"/>
      <c r="G101" s="6" t="s">
        <v>90</v>
      </c>
      <c r="H101" s="6" t="s">
        <v>28</v>
      </c>
      <c r="I101" s="6" t="s">
        <v>21</v>
      </c>
      <c r="J101" s="6" t="s">
        <v>38</v>
      </c>
      <c r="K101" s="6" t="s">
        <v>30</v>
      </c>
      <c r="L101" s="6" t="s">
        <v>21</v>
      </c>
      <c r="M101" s="6" t="s">
        <v>32</v>
      </c>
      <c r="N101" s="58">
        <v>56123669</v>
      </c>
      <c r="O101" s="58">
        <v>50268599.5</v>
      </c>
      <c r="P101" s="58">
        <v>50438078.060000002</v>
      </c>
    </row>
    <row r="102" spans="2:16" ht="22.9" customHeight="1" x14ac:dyDescent="0.25">
      <c r="B102" s="67"/>
      <c r="C102" s="78" t="s">
        <v>96</v>
      </c>
      <c r="D102" s="11"/>
      <c r="E102" s="11"/>
      <c r="F102" s="11"/>
      <c r="G102" s="6" t="s">
        <v>86</v>
      </c>
      <c r="H102" s="6" t="s">
        <v>34</v>
      </c>
      <c r="I102" s="6" t="s">
        <v>21</v>
      </c>
      <c r="J102" s="6" t="s">
        <v>21</v>
      </c>
      <c r="K102" s="6" t="s">
        <v>22</v>
      </c>
      <c r="L102" s="6" t="s">
        <v>21</v>
      </c>
      <c r="M102" s="6" t="s">
        <v>23</v>
      </c>
      <c r="N102" s="58">
        <f>N107+N103</f>
        <v>675000</v>
      </c>
      <c r="O102" s="58">
        <f>O107+O103</f>
        <v>500000</v>
      </c>
      <c r="P102" s="58">
        <f>P107+P103</f>
        <v>500000</v>
      </c>
    </row>
    <row r="103" spans="2:16" ht="18" customHeight="1" x14ac:dyDescent="0.25">
      <c r="B103" s="67"/>
      <c r="C103" s="10" t="s">
        <v>97</v>
      </c>
      <c r="D103" s="5"/>
      <c r="E103" s="5" t="s">
        <v>85</v>
      </c>
      <c r="F103" s="5" t="s">
        <v>18</v>
      </c>
      <c r="G103" s="6" t="s">
        <v>86</v>
      </c>
      <c r="H103" s="6" t="s">
        <v>34</v>
      </c>
      <c r="I103" s="6" t="s">
        <v>21</v>
      </c>
      <c r="J103" s="6" t="s">
        <v>28</v>
      </c>
      <c r="K103" s="6" t="s">
        <v>22</v>
      </c>
      <c r="L103" s="6" t="s">
        <v>21</v>
      </c>
      <c r="M103" s="6" t="s">
        <v>23</v>
      </c>
      <c r="N103" s="58">
        <f>N104</f>
        <v>675000</v>
      </c>
      <c r="O103" s="58">
        <f>O104</f>
        <v>500000</v>
      </c>
      <c r="P103" s="58">
        <f>P104</f>
        <v>500000</v>
      </c>
    </row>
    <row r="104" spans="2:16" ht="18" customHeight="1" x14ac:dyDescent="0.25">
      <c r="B104" s="67"/>
      <c r="C104" s="7" t="s">
        <v>98</v>
      </c>
      <c r="D104" s="5"/>
      <c r="E104" s="5"/>
      <c r="F104" s="5"/>
      <c r="G104" s="6" t="s">
        <v>90</v>
      </c>
      <c r="H104" s="6" t="s">
        <v>34</v>
      </c>
      <c r="I104" s="6" t="s">
        <v>21</v>
      </c>
      <c r="J104" s="6" t="s">
        <v>28</v>
      </c>
      <c r="K104" s="6" t="s">
        <v>99</v>
      </c>
      <c r="L104" s="6" t="s">
        <v>21</v>
      </c>
      <c r="M104" s="6" t="s">
        <v>23</v>
      </c>
      <c r="N104" s="58">
        <f>N105+N106</f>
        <v>675000</v>
      </c>
      <c r="O104" s="58">
        <f>O105+O106</f>
        <v>500000</v>
      </c>
      <c r="P104" s="58">
        <f>P105+P106</f>
        <v>500000</v>
      </c>
    </row>
    <row r="105" spans="2:16" ht="19.149999999999999" customHeight="1" x14ac:dyDescent="0.25">
      <c r="B105" s="67"/>
      <c r="C105" s="10" t="s">
        <v>74</v>
      </c>
      <c r="D105" s="5"/>
      <c r="E105" s="5"/>
      <c r="F105" s="5"/>
      <c r="G105" s="6" t="s">
        <v>90</v>
      </c>
      <c r="H105" s="6" t="s">
        <v>34</v>
      </c>
      <c r="I105" s="6" t="s">
        <v>21</v>
      </c>
      <c r="J105" s="6" t="s">
        <v>28</v>
      </c>
      <c r="K105" s="6" t="s">
        <v>99</v>
      </c>
      <c r="L105" s="6" t="s">
        <v>21</v>
      </c>
      <c r="M105" s="6" t="s">
        <v>75</v>
      </c>
      <c r="N105" s="58">
        <v>300000</v>
      </c>
      <c r="O105" s="58">
        <v>300000</v>
      </c>
      <c r="P105" s="58">
        <v>300000</v>
      </c>
    </row>
    <row r="106" spans="2:16" ht="17.45" customHeight="1" x14ac:dyDescent="0.25">
      <c r="B106" s="67"/>
      <c r="C106" s="8" t="s">
        <v>31</v>
      </c>
      <c r="D106" s="5"/>
      <c r="E106" s="5"/>
      <c r="F106" s="5"/>
      <c r="G106" s="6" t="s">
        <v>90</v>
      </c>
      <c r="H106" s="6" t="s">
        <v>34</v>
      </c>
      <c r="I106" s="6" t="s">
        <v>21</v>
      </c>
      <c r="J106" s="6" t="s">
        <v>28</v>
      </c>
      <c r="K106" s="6" t="s">
        <v>99</v>
      </c>
      <c r="L106" s="6" t="s">
        <v>21</v>
      </c>
      <c r="M106" s="6" t="s">
        <v>32</v>
      </c>
      <c r="N106" s="58">
        <f>200000+175000</f>
        <v>375000</v>
      </c>
      <c r="O106" s="58">
        <v>200000</v>
      </c>
      <c r="P106" s="58">
        <v>200000</v>
      </c>
    </row>
    <row r="107" spans="2:16" ht="15.75" hidden="1" x14ac:dyDescent="0.25">
      <c r="B107" s="67"/>
      <c r="C107" s="10" t="s">
        <v>100</v>
      </c>
      <c r="D107" s="5"/>
      <c r="E107" s="5" t="s">
        <v>85</v>
      </c>
      <c r="F107" s="5" t="s">
        <v>18</v>
      </c>
      <c r="G107" s="6" t="s">
        <v>86</v>
      </c>
      <c r="H107" s="6" t="s">
        <v>34</v>
      </c>
      <c r="I107" s="6" t="s">
        <v>21</v>
      </c>
      <c r="J107" s="6" t="s">
        <v>34</v>
      </c>
      <c r="K107" s="6" t="s">
        <v>22</v>
      </c>
      <c r="L107" s="6" t="s">
        <v>21</v>
      </c>
      <c r="M107" s="6" t="s">
        <v>23</v>
      </c>
      <c r="N107" s="58">
        <f t="shared" ref="N107:P108" si="19">N108</f>
        <v>0</v>
      </c>
      <c r="O107" s="58">
        <f t="shared" si="19"/>
        <v>0</v>
      </c>
      <c r="P107" s="58">
        <f t="shared" si="19"/>
        <v>0</v>
      </c>
    </row>
    <row r="108" spans="2:16" ht="15.75" hidden="1" x14ac:dyDescent="0.25">
      <c r="B108" s="67"/>
      <c r="C108" s="7" t="s">
        <v>98</v>
      </c>
      <c r="D108" s="5"/>
      <c r="E108" s="5"/>
      <c r="F108" s="5"/>
      <c r="G108" s="6" t="s">
        <v>90</v>
      </c>
      <c r="H108" s="6" t="s">
        <v>34</v>
      </c>
      <c r="I108" s="6" t="s">
        <v>21</v>
      </c>
      <c r="J108" s="6" t="s">
        <v>34</v>
      </c>
      <c r="K108" s="6" t="s">
        <v>99</v>
      </c>
      <c r="L108" s="6" t="s">
        <v>21</v>
      </c>
      <c r="M108" s="6" t="s">
        <v>23</v>
      </c>
      <c r="N108" s="58">
        <f t="shared" si="19"/>
        <v>0</v>
      </c>
      <c r="O108" s="58">
        <f t="shared" si="19"/>
        <v>0</v>
      </c>
      <c r="P108" s="58">
        <f t="shared" si="19"/>
        <v>0</v>
      </c>
    </row>
    <row r="109" spans="2:16" ht="16.899999999999999" hidden="1" customHeight="1" x14ac:dyDescent="0.25">
      <c r="B109" s="67"/>
      <c r="C109" s="8" t="s">
        <v>31</v>
      </c>
      <c r="D109" s="5"/>
      <c r="E109" s="5"/>
      <c r="F109" s="5"/>
      <c r="G109" s="6" t="s">
        <v>90</v>
      </c>
      <c r="H109" s="6" t="s">
        <v>34</v>
      </c>
      <c r="I109" s="6" t="s">
        <v>21</v>
      </c>
      <c r="J109" s="6" t="s">
        <v>34</v>
      </c>
      <c r="K109" s="6" t="s">
        <v>99</v>
      </c>
      <c r="L109" s="6" t="s">
        <v>21</v>
      </c>
      <c r="M109" s="6" t="s">
        <v>32</v>
      </c>
      <c r="N109" s="58">
        <v>0</v>
      </c>
      <c r="O109" s="58">
        <v>0</v>
      </c>
      <c r="P109" s="58">
        <v>0</v>
      </c>
    </row>
    <row r="110" spans="2:16" ht="31.5" x14ac:dyDescent="0.25">
      <c r="B110" s="67"/>
      <c r="C110" s="78" t="s">
        <v>101</v>
      </c>
      <c r="D110" s="5"/>
      <c r="E110" s="5" t="s">
        <v>85</v>
      </c>
      <c r="F110" s="5" t="s">
        <v>18</v>
      </c>
      <c r="G110" s="6" t="s">
        <v>90</v>
      </c>
      <c r="H110" s="6" t="s">
        <v>41</v>
      </c>
      <c r="I110" s="6" t="s">
        <v>21</v>
      </c>
      <c r="J110" s="6" t="s">
        <v>21</v>
      </c>
      <c r="K110" s="6" t="s">
        <v>22</v>
      </c>
      <c r="L110" s="6" t="s">
        <v>21</v>
      </c>
      <c r="M110" s="6" t="s">
        <v>23</v>
      </c>
      <c r="N110" s="58">
        <f>N111+N116</f>
        <v>612131.4</v>
      </c>
      <c r="O110" s="58">
        <f>O111+O116</f>
        <v>600000</v>
      </c>
      <c r="P110" s="58">
        <f>P111+P116</f>
        <v>600000</v>
      </c>
    </row>
    <row r="111" spans="2:16" ht="23.25" customHeight="1" x14ac:dyDescent="0.25">
      <c r="B111" s="67"/>
      <c r="C111" s="10" t="s">
        <v>102</v>
      </c>
      <c r="D111" s="5"/>
      <c r="E111" s="5" t="s">
        <v>85</v>
      </c>
      <c r="F111" s="5" t="s">
        <v>18</v>
      </c>
      <c r="G111" s="6" t="s">
        <v>86</v>
      </c>
      <c r="H111" s="6" t="s">
        <v>41</v>
      </c>
      <c r="I111" s="6" t="s">
        <v>21</v>
      </c>
      <c r="J111" s="6" t="s">
        <v>28</v>
      </c>
      <c r="K111" s="6" t="s">
        <v>22</v>
      </c>
      <c r="L111" s="6" t="s">
        <v>21</v>
      </c>
      <c r="M111" s="6" t="s">
        <v>23</v>
      </c>
      <c r="N111" s="58">
        <f>N112+N114</f>
        <v>12131.4</v>
      </c>
      <c r="O111" s="58">
        <f>O112+O114</f>
        <v>0</v>
      </c>
      <c r="P111" s="58">
        <f>P112+P114</f>
        <v>0</v>
      </c>
    </row>
    <row r="112" spans="2:16" ht="85.15" customHeight="1" x14ac:dyDescent="0.25">
      <c r="B112" s="67"/>
      <c r="C112" s="10" t="s">
        <v>103</v>
      </c>
      <c r="D112" s="5"/>
      <c r="E112" s="5"/>
      <c r="F112" s="5"/>
      <c r="G112" s="6" t="s">
        <v>90</v>
      </c>
      <c r="H112" s="6" t="s">
        <v>41</v>
      </c>
      <c r="I112" s="6" t="s">
        <v>21</v>
      </c>
      <c r="J112" s="6" t="s">
        <v>28</v>
      </c>
      <c r="K112" s="6" t="s">
        <v>104</v>
      </c>
      <c r="L112" s="6" t="s">
        <v>21</v>
      </c>
      <c r="M112" s="6" t="s">
        <v>23</v>
      </c>
      <c r="N112" s="58">
        <f>N113</f>
        <v>12131.4</v>
      </c>
      <c r="O112" s="58">
        <f>O113</f>
        <v>0</v>
      </c>
      <c r="P112" s="58">
        <f>P113</f>
        <v>0</v>
      </c>
    </row>
    <row r="113" spans="2:16" ht="15.75" x14ac:dyDescent="0.25">
      <c r="B113" s="67"/>
      <c r="C113" s="8" t="s">
        <v>31</v>
      </c>
      <c r="D113" s="5"/>
      <c r="E113" s="5"/>
      <c r="F113" s="5"/>
      <c r="G113" s="6" t="s">
        <v>90</v>
      </c>
      <c r="H113" s="6" t="s">
        <v>41</v>
      </c>
      <c r="I113" s="6" t="s">
        <v>21</v>
      </c>
      <c r="J113" s="6" t="s">
        <v>28</v>
      </c>
      <c r="K113" s="6" t="s">
        <v>104</v>
      </c>
      <c r="L113" s="6" t="s">
        <v>21</v>
      </c>
      <c r="M113" s="6" t="s">
        <v>32</v>
      </c>
      <c r="N113" s="58">
        <v>12131.4</v>
      </c>
      <c r="O113" s="58">
        <v>0</v>
      </c>
      <c r="P113" s="58">
        <v>0</v>
      </c>
    </row>
    <row r="114" spans="2:16" ht="35.25" hidden="1" customHeight="1" x14ac:dyDescent="0.25">
      <c r="B114" s="67"/>
      <c r="C114" s="10" t="s">
        <v>105</v>
      </c>
      <c r="D114" s="5"/>
      <c r="E114" s="5"/>
      <c r="F114" s="5"/>
      <c r="G114" s="6" t="s">
        <v>90</v>
      </c>
      <c r="H114" s="6" t="s">
        <v>41</v>
      </c>
      <c r="I114" s="6" t="s">
        <v>21</v>
      </c>
      <c r="J114" s="6" t="s">
        <v>28</v>
      </c>
      <c r="K114" s="6" t="s">
        <v>106</v>
      </c>
      <c r="L114" s="6" t="s">
        <v>21</v>
      </c>
      <c r="M114" s="6" t="s">
        <v>23</v>
      </c>
      <c r="N114" s="58">
        <f>N115</f>
        <v>0</v>
      </c>
      <c r="O114" s="58">
        <f>O115</f>
        <v>0</v>
      </c>
      <c r="P114" s="58">
        <f>P115</f>
        <v>0</v>
      </c>
    </row>
    <row r="115" spans="2:16" ht="15.75" hidden="1" x14ac:dyDescent="0.25">
      <c r="B115" s="67"/>
      <c r="C115" s="8" t="s">
        <v>31</v>
      </c>
      <c r="D115" s="5"/>
      <c r="E115" s="5"/>
      <c r="F115" s="5"/>
      <c r="G115" s="6" t="s">
        <v>90</v>
      </c>
      <c r="H115" s="6" t="s">
        <v>41</v>
      </c>
      <c r="I115" s="6" t="s">
        <v>21</v>
      </c>
      <c r="J115" s="6" t="s">
        <v>28</v>
      </c>
      <c r="K115" s="6" t="s">
        <v>106</v>
      </c>
      <c r="L115" s="6" t="s">
        <v>21</v>
      </c>
      <c r="M115" s="6" t="s">
        <v>32</v>
      </c>
      <c r="N115" s="58"/>
      <c r="O115" s="58"/>
      <c r="P115" s="58"/>
    </row>
    <row r="116" spans="2:16" ht="47.25" x14ac:dyDescent="0.25">
      <c r="B116" s="67"/>
      <c r="C116" s="8" t="s">
        <v>107</v>
      </c>
      <c r="D116" s="4"/>
      <c r="E116" s="5" t="s">
        <v>17</v>
      </c>
      <c r="F116" s="5" t="s">
        <v>90</v>
      </c>
      <c r="G116" s="6" t="s">
        <v>86</v>
      </c>
      <c r="H116" s="6" t="s">
        <v>41</v>
      </c>
      <c r="I116" s="6" t="s">
        <v>21</v>
      </c>
      <c r="J116" s="6" t="s">
        <v>34</v>
      </c>
      <c r="K116" s="6" t="s">
        <v>22</v>
      </c>
      <c r="L116" s="6" t="s">
        <v>21</v>
      </c>
      <c r="M116" s="6" t="s">
        <v>23</v>
      </c>
      <c r="N116" s="58">
        <f>N117</f>
        <v>600000</v>
      </c>
      <c r="O116" s="58">
        <f t="shared" ref="O116:P117" si="20">O117</f>
        <v>600000</v>
      </c>
      <c r="P116" s="58">
        <f t="shared" si="20"/>
        <v>600000</v>
      </c>
    </row>
    <row r="117" spans="2:16" ht="63" x14ac:dyDescent="0.25">
      <c r="B117" s="67"/>
      <c r="C117" s="9" t="s">
        <v>59</v>
      </c>
      <c r="D117" s="4"/>
      <c r="E117" s="5"/>
      <c r="F117" s="5"/>
      <c r="G117" s="6" t="s">
        <v>86</v>
      </c>
      <c r="H117" s="6" t="s">
        <v>41</v>
      </c>
      <c r="I117" s="6" t="s">
        <v>21</v>
      </c>
      <c r="J117" s="6" t="s">
        <v>34</v>
      </c>
      <c r="K117" s="6" t="s">
        <v>60</v>
      </c>
      <c r="L117" s="6" t="s">
        <v>21</v>
      </c>
      <c r="M117" s="6" t="s">
        <v>23</v>
      </c>
      <c r="N117" s="58">
        <f>N118</f>
        <v>600000</v>
      </c>
      <c r="O117" s="58">
        <f t="shared" si="20"/>
        <v>600000</v>
      </c>
      <c r="P117" s="58">
        <f t="shared" si="20"/>
        <v>600000</v>
      </c>
    </row>
    <row r="118" spans="2:16" ht="15.75" x14ac:dyDescent="0.25">
      <c r="B118" s="67"/>
      <c r="C118" s="8" t="s">
        <v>31</v>
      </c>
      <c r="D118" s="4"/>
      <c r="E118" s="5" t="s">
        <v>17</v>
      </c>
      <c r="F118" s="5" t="s">
        <v>90</v>
      </c>
      <c r="G118" s="6" t="s">
        <v>86</v>
      </c>
      <c r="H118" s="6" t="s">
        <v>41</v>
      </c>
      <c r="I118" s="6" t="s">
        <v>21</v>
      </c>
      <c r="J118" s="6" t="s">
        <v>34</v>
      </c>
      <c r="K118" s="6" t="s">
        <v>60</v>
      </c>
      <c r="L118" s="6" t="s">
        <v>21</v>
      </c>
      <c r="M118" s="6" t="s">
        <v>32</v>
      </c>
      <c r="N118" s="58">
        <v>600000</v>
      </c>
      <c r="O118" s="58">
        <v>600000</v>
      </c>
      <c r="P118" s="58">
        <v>600000</v>
      </c>
    </row>
    <row r="119" spans="2:16" ht="41.25" customHeight="1" x14ac:dyDescent="0.25">
      <c r="B119" s="67"/>
      <c r="C119" s="78" t="s">
        <v>108</v>
      </c>
      <c r="D119" s="4"/>
      <c r="E119" s="5" t="s">
        <v>17</v>
      </c>
      <c r="F119" s="5" t="s">
        <v>90</v>
      </c>
      <c r="G119" s="6" t="s">
        <v>86</v>
      </c>
      <c r="H119" s="6" t="s">
        <v>44</v>
      </c>
      <c r="I119" s="6" t="s">
        <v>21</v>
      </c>
      <c r="J119" s="6" t="s">
        <v>21</v>
      </c>
      <c r="K119" s="6" t="s">
        <v>22</v>
      </c>
      <c r="L119" s="6" t="s">
        <v>21</v>
      </c>
      <c r="M119" s="6" t="s">
        <v>23</v>
      </c>
      <c r="N119" s="58">
        <f t="shared" ref="N119:P121" si="21">N120</f>
        <v>2867400.34</v>
      </c>
      <c r="O119" s="58">
        <f t="shared" si="21"/>
        <v>0</v>
      </c>
      <c r="P119" s="58">
        <f t="shared" si="21"/>
        <v>0</v>
      </c>
    </row>
    <row r="120" spans="2:16" ht="15.75" x14ac:dyDescent="0.25">
      <c r="B120" s="79"/>
      <c r="C120" s="10" t="s">
        <v>109</v>
      </c>
      <c r="D120" s="12"/>
      <c r="E120" s="13"/>
      <c r="F120" s="13"/>
      <c r="G120" s="14" t="s">
        <v>86</v>
      </c>
      <c r="H120" s="14" t="s">
        <v>44</v>
      </c>
      <c r="I120" s="14" t="s">
        <v>21</v>
      </c>
      <c r="J120" s="14" t="s">
        <v>28</v>
      </c>
      <c r="K120" s="6" t="s">
        <v>22</v>
      </c>
      <c r="L120" s="6" t="s">
        <v>21</v>
      </c>
      <c r="M120" s="14" t="s">
        <v>23</v>
      </c>
      <c r="N120" s="80">
        <f t="shared" si="21"/>
        <v>2867400.34</v>
      </c>
      <c r="O120" s="80">
        <f t="shared" si="21"/>
        <v>0</v>
      </c>
      <c r="P120" s="80">
        <f t="shared" si="21"/>
        <v>0</v>
      </c>
    </row>
    <row r="121" spans="2:16" s="81" customFormat="1" ht="15.75" x14ac:dyDescent="0.25">
      <c r="B121" s="67"/>
      <c r="C121" s="10" t="s">
        <v>110</v>
      </c>
      <c r="D121" s="4"/>
      <c r="E121" s="5"/>
      <c r="F121" s="5"/>
      <c r="G121" s="14" t="s">
        <v>86</v>
      </c>
      <c r="H121" s="14" t="s">
        <v>44</v>
      </c>
      <c r="I121" s="14" t="s">
        <v>21</v>
      </c>
      <c r="J121" s="14" t="s">
        <v>28</v>
      </c>
      <c r="K121" s="6" t="s">
        <v>63</v>
      </c>
      <c r="L121" s="6" t="s">
        <v>21</v>
      </c>
      <c r="M121" s="6" t="s">
        <v>23</v>
      </c>
      <c r="N121" s="58">
        <f t="shared" si="21"/>
        <v>2867400.34</v>
      </c>
      <c r="O121" s="58">
        <f t="shared" si="21"/>
        <v>0</v>
      </c>
      <c r="P121" s="58">
        <f t="shared" si="21"/>
        <v>0</v>
      </c>
    </row>
    <row r="122" spans="2:16" s="81" customFormat="1" ht="15.75" x14ac:dyDescent="0.25">
      <c r="B122" s="67"/>
      <c r="C122" s="10" t="s">
        <v>31</v>
      </c>
      <c r="D122" s="4"/>
      <c r="E122" s="5"/>
      <c r="F122" s="5"/>
      <c r="G122" s="14" t="s">
        <v>86</v>
      </c>
      <c r="H122" s="14" t="s">
        <v>44</v>
      </c>
      <c r="I122" s="14" t="s">
        <v>21</v>
      </c>
      <c r="J122" s="14" t="s">
        <v>28</v>
      </c>
      <c r="K122" s="6" t="s">
        <v>63</v>
      </c>
      <c r="L122" s="6" t="s">
        <v>21</v>
      </c>
      <c r="M122" s="6" t="s">
        <v>32</v>
      </c>
      <c r="N122" s="58">
        <f>2693200.34+110200+64000</f>
        <v>2867400.34</v>
      </c>
      <c r="O122" s="58">
        <v>0</v>
      </c>
      <c r="P122" s="58">
        <v>0</v>
      </c>
    </row>
    <row r="123" spans="2:16" ht="25.9" customHeight="1" x14ac:dyDescent="0.25">
      <c r="B123" s="67"/>
      <c r="C123" s="78" t="s">
        <v>111</v>
      </c>
      <c r="D123" s="4"/>
      <c r="E123" s="5" t="s">
        <v>17</v>
      </c>
      <c r="F123" s="5" t="s">
        <v>90</v>
      </c>
      <c r="G123" s="6" t="s">
        <v>86</v>
      </c>
      <c r="H123" s="6" t="s">
        <v>48</v>
      </c>
      <c r="I123" s="6" t="s">
        <v>21</v>
      </c>
      <c r="J123" s="6" t="s">
        <v>21</v>
      </c>
      <c r="K123" s="6" t="s">
        <v>22</v>
      </c>
      <c r="L123" s="6" t="s">
        <v>21</v>
      </c>
      <c r="M123" s="6" t="s">
        <v>23</v>
      </c>
      <c r="N123" s="58">
        <f>N128+N130+N133+N135+N137+N145+N126+N124+N139+N143+N141</f>
        <v>4681925.96</v>
      </c>
      <c r="O123" s="58">
        <f>O128+O130+O133+O135+O137+O145+O126+O124</f>
        <v>747397.05</v>
      </c>
      <c r="P123" s="58">
        <f>P128+P130+P133+P135+P137+P145+P126+P124</f>
        <v>727341.58000000007</v>
      </c>
    </row>
    <row r="124" spans="2:16" ht="37.15" hidden="1" customHeight="1" x14ac:dyDescent="0.25">
      <c r="B124" s="79"/>
      <c r="C124" s="8" t="s">
        <v>112</v>
      </c>
      <c r="D124" s="12"/>
      <c r="E124" s="13"/>
      <c r="F124" s="13"/>
      <c r="G124" s="6" t="s">
        <v>90</v>
      </c>
      <c r="H124" s="6" t="s">
        <v>48</v>
      </c>
      <c r="I124" s="14" t="s">
        <v>21</v>
      </c>
      <c r="J124" s="14" t="s">
        <v>28</v>
      </c>
      <c r="K124" s="6" t="s">
        <v>113</v>
      </c>
      <c r="L124" s="6" t="s">
        <v>38</v>
      </c>
      <c r="M124" s="14" t="s">
        <v>23</v>
      </c>
      <c r="N124" s="80">
        <f>N125</f>
        <v>0</v>
      </c>
      <c r="O124" s="80">
        <f t="shared" ref="O124:P124" si="22">O125</f>
        <v>0</v>
      </c>
      <c r="P124" s="80">
        <f t="shared" si="22"/>
        <v>0</v>
      </c>
    </row>
    <row r="125" spans="2:16" ht="18.600000000000001" hidden="1" customHeight="1" x14ac:dyDescent="0.25">
      <c r="B125" s="79"/>
      <c r="C125" s="10" t="s">
        <v>31</v>
      </c>
      <c r="D125" s="12"/>
      <c r="E125" s="13"/>
      <c r="F125" s="13"/>
      <c r="G125" s="6" t="s">
        <v>90</v>
      </c>
      <c r="H125" s="6" t="s">
        <v>48</v>
      </c>
      <c r="I125" s="14" t="s">
        <v>21</v>
      </c>
      <c r="J125" s="14" t="s">
        <v>28</v>
      </c>
      <c r="K125" s="6" t="s">
        <v>113</v>
      </c>
      <c r="L125" s="6" t="s">
        <v>38</v>
      </c>
      <c r="M125" s="14" t="s">
        <v>32</v>
      </c>
      <c r="N125" s="80">
        <v>0</v>
      </c>
      <c r="O125" s="80">
        <v>0</v>
      </c>
      <c r="P125" s="80">
        <v>0</v>
      </c>
    </row>
    <row r="126" spans="2:16" ht="37.9" customHeight="1" x14ac:dyDescent="0.25">
      <c r="B126" s="79"/>
      <c r="C126" s="10" t="s">
        <v>114</v>
      </c>
      <c r="D126" s="12"/>
      <c r="E126" s="13"/>
      <c r="F126" s="13"/>
      <c r="G126" s="6" t="s">
        <v>86</v>
      </c>
      <c r="H126" s="6" t="s">
        <v>48</v>
      </c>
      <c r="I126" s="14" t="s">
        <v>21</v>
      </c>
      <c r="J126" s="14" t="s">
        <v>38</v>
      </c>
      <c r="K126" s="6" t="s">
        <v>115</v>
      </c>
      <c r="L126" s="6" t="s">
        <v>51</v>
      </c>
      <c r="M126" s="14" t="s">
        <v>23</v>
      </c>
      <c r="N126" s="80">
        <f>N127</f>
        <v>370959.22000000003</v>
      </c>
      <c r="O126" s="80">
        <f t="shared" ref="O126:P126" si="23">O127</f>
        <v>371430.3</v>
      </c>
      <c r="P126" s="80">
        <f t="shared" si="23"/>
        <v>381128.03</v>
      </c>
    </row>
    <row r="127" spans="2:16" ht="24.6" customHeight="1" x14ac:dyDescent="0.25">
      <c r="B127" s="79"/>
      <c r="C127" s="10" t="s">
        <v>31</v>
      </c>
      <c r="D127" s="12"/>
      <c r="E127" s="13"/>
      <c r="F127" s="13"/>
      <c r="G127" s="6" t="s">
        <v>86</v>
      </c>
      <c r="H127" s="6" t="s">
        <v>48</v>
      </c>
      <c r="I127" s="14" t="s">
        <v>21</v>
      </c>
      <c r="J127" s="14" t="s">
        <v>38</v>
      </c>
      <c r="K127" s="6" t="s">
        <v>115</v>
      </c>
      <c r="L127" s="6" t="s">
        <v>51</v>
      </c>
      <c r="M127" s="14" t="s">
        <v>32</v>
      </c>
      <c r="N127" s="80">
        <f>450648-74110.56-5578.22</f>
        <v>370959.22000000003</v>
      </c>
      <c r="O127" s="80">
        <f>451176.2-74163.69-5582.21</f>
        <v>371430.3</v>
      </c>
      <c r="P127" s="80">
        <v>381128.03</v>
      </c>
    </row>
    <row r="128" spans="2:16" ht="78.75" hidden="1" x14ac:dyDescent="0.25">
      <c r="B128" s="79"/>
      <c r="C128" s="53" t="s">
        <v>116</v>
      </c>
      <c r="D128" s="12"/>
      <c r="E128" s="13"/>
      <c r="F128" s="13"/>
      <c r="G128" s="14" t="s">
        <v>86</v>
      </c>
      <c r="H128" s="14" t="s">
        <v>48</v>
      </c>
      <c r="I128" s="14" t="s">
        <v>21</v>
      </c>
      <c r="J128" s="14" t="s">
        <v>41</v>
      </c>
      <c r="K128" s="6" t="s">
        <v>115</v>
      </c>
      <c r="L128" s="6" t="s">
        <v>21</v>
      </c>
      <c r="M128" s="14" t="s">
        <v>23</v>
      </c>
      <c r="N128" s="80">
        <f>N129</f>
        <v>0</v>
      </c>
      <c r="O128" s="80">
        <f>O129</f>
        <v>0</v>
      </c>
      <c r="P128" s="80">
        <f>P129</f>
        <v>0</v>
      </c>
    </row>
    <row r="129" spans="2:16" s="81" customFormat="1" ht="15.75" hidden="1" x14ac:dyDescent="0.25">
      <c r="B129" s="67"/>
      <c r="C129" s="10" t="s">
        <v>31</v>
      </c>
      <c r="D129" s="4"/>
      <c r="E129" s="5"/>
      <c r="F129" s="5"/>
      <c r="G129" s="14" t="s">
        <v>86</v>
      </c>
      <c r="H129" s="14" t="s">
        <v>48</v>
      </c>
      <c r="I129" s="14" t="s">
        <v>21</v>
      </c>
      <c r="J129" s="14" t="s">
        <v>41</v>
      </c>
      <c r="K129" s="6" t="s">
        <v>115</v>
      </c>
      <c r="L129" s="6" t="s">
        <v>21</v>
      </c>
      <c r="M129" s="6" t="s">
        <v>32</v>
      </c>
      <c r="N129" s="58">
        <v>0</v>
      </c>
      <c r="O129" s="58">
        <v>0</v>
      </c>
      <c r="P129" s="58">
        <v>0</v>
      </c>
    </row>
    <row r="130" spans="2:16" s="81" customFormat="1" ht="22.9" customHeight="1" x14ac:dyDescent="0.25">
      <c r="B130" s="79"/>
      <c r="C130" s="10" t="s">
        <v>117</v>
      </c>
      <c r="D130" s="12"/>
      <c r="E130" s="13"/>
      <c r="F130" s="13"/>
      <c r="G130" s="14" t="s">
        <v>86</v>
      </c>
      <c r="H130" s="14" t="s">
        <v>48</v>
      </c>
      <c r="I130" s="14" t="s">
        <v>38</v>
      </c>
      <c r="J130" s="14" t="s">
        <v>118</v>
      </c>
      <c r="K130" s="6" t="s">
        <v>22</v>
      </c>
      <c r="L130" s="6" t="s">
        <v>21</v>
      </c>
      <c r="M130" s="14" t="s">
        <v>23</v>
      </c>
      <c r="N130" s="80">
        <f>N131</f>
        <v>1350000</v>
      </c>
      <c r="O130" s="80">
        <f t="shared" ref="O130:P130" si="24">O131</f>
        <v>100000</v>
      </c>
      <c r="P130" s="80">
        <f t="shared" si="24"/>
        <v>100000</v>
      </c>
    </row>
    <row r="131" spans="2:16" ht="31.5" x14ac:dyDescent="0.25">
      <c r="B131" s="79"/>
      <c r="C131" s="10" t="s">
        <v>119</v>
      </c>
      <c r="D131" s="12"/>
      <c r="E131" s="13"/>
      <c r="F131" s="13"/>
      <c r="G131" s="14" t="s">
        <v>86</v>
      </c>
      <c r="H131" s="14" t="s">
        <v>48</v>
      </c>
      <c r="I131" s="14" t="s">
        <v>38</v>
      </c>
      <c r="J131" s="14" t="s">
        <v>118</v>
      </c>
      <c r="K131" s="6" t="s">
        <v>120</v>
      </c>
      <c r="L131" s="6" t="s">
        <v>21</v>
      </c>
      <c r="M131" s="14" t="s">
        <v>23</v>
      </c>
      <c r="N131" s="80">
        <f>N132</f>
        <v>1350000</v>
      </c>
      <c r="O131" s="80">
        <f>O132</f>
        <v>100000</v>
      </c>
      <c r="P131" s="80">
        <f>P132</f>
        <v>100000</v>
      </c>
    </row>
    <row r="132" spans="2:16" s="81" customFormat="1" ht="15.75" x14ac:dyDescent="0.25">
      <c r="B132" s="67"/>
      <c r="C132" s="10" t="s">
        <v>31</v>
      </c>
      <c r="D132" s="4"/>
      <c r="E132" s="5"/>
      <c r="F132" s="5"/>
      <c r="G132" s="14" t="s">
        <v>86</v>
      </c>
      <c r="H132" s="14" t="s">
        <v>48</v>
      </c>
      <c r="I132" s="14" t="s">
        <v>38</v>
      </c>
      <c r="J132" s="14" t="s">
        <v>118</v>
      </c>
      <c r="K132" s="6" t="s">
        <v>120</v>
      </c>
      <c r="L132" s="6" t="s">
        <v>21</v>
      </c>
      <c r="M132" s="6" t="s">
        <v>32</v>
      </c>
      <c r="N132" s="58">
        <f>100000+1250000</f>
        <v>1350000</v>
      </c>
      <c r="O132" s="58">
        <v>100000</v>
      </c>
      <c r="P132" s="58">
        <v>100000</v>
      </c>
    </row>
    <row r="133" spans="2:16" ht="21" hidden="1" customHeight="1" x14ac:dyDescent="0.25">
      <c r="B133" s="79"/>
      <c r="C133" s="8" t="s">
        <v>121</v>
      </c>
      <c r="D133" s="12"/>
      <c r="E133" s="13"/>
      <c r="F133" s="13"/>
      <c r="G133" s="14" t="s">
        <v>86</v>
      </c>
      <c r="H133" s="14" t="s">
        <v>48</v>
      </c>
      <c r="I133" s="14" t="s">
        <v>21</v>
      </c>
      <c r="J133" s="14" t="s">
        <v>48</v>
      </c>
      <c r="K133" s="6" t="s">
        <v>122</v>
      </c>
      <c r="L133" s="6" t="s">
        <v>21</v>
      </c>
      <c r="M133" s="14" t="s">
        <v>23</v>
      </c>
      <c r="N133" s="80">
        <f>N134</f>
        <v>0</v>
      </c>
      <c r="O133" s="80">
        <f>O134</f>
        <v>0</v>
      </c>
      <c r="P133" s="80">
        <f>P134</f>
        <v>0</v>
      </c>
    </row>
    <row r="134" spans="2:16" s="81" customFormat="1" ht="15.75" hidden="1" x14ac:dyDescent="0.25">
      <c r="B134" s="67"/>
      <c r="C134" s="10" t="s">
        <v>31</v>
      </c>
      <c r="D134" s="4"/>
      <c r="E134" s="5"/>
      <c r="F134" s="5"/>
      <c r="G134" s="14" t="s">
        <v>86</v>
      </c>
      <c r="H134" s="14" t="s">
        <v>48</v>
      </c>
      <c r="I134" s="14" t="s">
        <v>21</v>
      </c>
      <c r="J134" s="14" t="s">
        <v>48</v>
      </c>
      <c r="K134" s="6" t="s">
        <v>122</v>
      </c>
      <c r="L134" s="6" t="s">
        <v>21</v>
      </c>
      <c r="M134" s="6" t="s">
        <v>32</v>
      </c>
      <c r="N134" s="58">
        <v>0</v>
      </c>
      <c r="O134" s="58">
        <v>0</v>
      </c>
      <c r="P134" s="58">
        <v>0</v>
      </c>
    </row>
    <row r="135" spans="2:16" ht="15.75" hidden="1" x14ac:dyDescent="0.25">
      <c r="B135" s="79"/>
      <c r="C135" s="8" t="s">
        <v>123</v>
      </c>
      <c r="D135" s="12"/>
      <c r="E135" s="13"/>
      <c r="F135" s="13"/>
      <c r="G135" s="14" t="s">
        <v>86</v>
      </c>
      <c r="H135" s="14" t="s">
        <v>48</v>
      </c>
      <c r="I135" s="14" t="s">
        <v>21</v>
      </c>
      <c r="J135" s="14" t="s">
        <v>65</v>
      </c>
      <c r="K135" s="6" t="s">
        <v>124</v>
      </c>
      <c r="L135" s="6" t="s">
        <v>21</v>
      </c>
      <c r="M135" s="14" t="s">
        <v>23</v>
      </c>
      <c r="N135" s="80">
        <f>N136</f>
        <v>0</v>
      </c>
      <c r="O135" s="80">
        <f>O136</f>
        <v>0</v>
      </c>
      <c r="P135" s="80">
        <f>P136</f>
        <v>0</v>
      </c>
    </row>
    <row r="136" spans="2:16" s="81" customFormat="1" ht="15.75" hidden="1" x14ac:dyDescent="0.25">
      <c r="B136" s="67"/>
      <c r="C136" s="10" t="s">
        <v>31</v>
      </c>
      <c r="D136" s="4"/>
      <c r="E136" s="5"/>
      <c r="F136" s="5"/>
      <c r="G136" s="14" t="s">
        <v>86</v>
      </c>
      <c r="H136" s="14" t="s">
        <v>48</v>
      </c>
      <c r="I136" s="14" t="s">
        <v>21</v>
      </c>
      <c r="J136" s="14" t="s">
        <v>65</v>
      </c>
      <c r="K136" s="6" t="s">
        <v>124</v>
      </c>
      <c r="L136" s="6" t="s">
        <v>21</v>
      </c>
      <c r="M136" s="6" t="s">
        <v>32</v>
      </c>
      <c r="N136" s="58">
        <v>0</v>
      </c>
      <c r="O136" s="58">
        <v>0</v>
      </c>
      <c r="P136" s="58">
        <v>0</v>
      </c>
    </row>
    <row r="137" spans="2:16" ht="31.5" x14ac:dyDescent="0.25">
      <c r="B137" s="79"/>
      <c r="C137" s="8" t="s">
        <v>125</v>
      </c>
      <c r="D137" s="12"/>
      <c r="E137" s="13"/>
      <c r="F137" s="13"/>
      <c r="G137" s="14" t="s">
        <v>86</v>
      </c>
      <c r="H137" s="14" t="s">
        <v>48</v>
      </c>
      <c r="I137" s="14" t="s">
        <v>28</v>
      </c>
      <c r="J137" s="14" t="s">
        <v>28</v>
      </c>
      <c r="K137" s="6" t="s">
        <v>126</v>
      </c>
      <c r="L137" s="6" t="s">
        <v>21</v>
      </c>
      <c r="M137" s="14" t="s">
        <v>23</v>
      </c>
      <c r="N137" s="80">
        <f>N138</f>
        <v>267603.55</v>
      </c>
      <c r="O137" s="80">
        <f t="shared" ref="O137:P137" si="25">O138</f>
        <v>267603.55</v>
      </c>
      <c r="P137" s="80">
        <f t="shared" si="25"/>
        <v>237850.34999999998</v>
      </c>
    </row>
    <row r="138" spans="2:16" s="81" customFormat="1" ht="15.75" x14ac:dyDescent="0.25">
      <c r="B138" s="67"/>
      <c r="C138" s="10" t="s">
        <v>31</v>
      </c>
      <c r="D138" s="4"/>
      <c r="E138" s="5"/>
      <c r="F138" s="5"/>
      <c r="G138" s="14" t="s">
        <v>86</v>
      </c>
      <c r="H138" s="14" t="s">
        <v>48</v>
      </c>
      <c r="I138" s="14" t="s">
        <v>28</v>
      </c>
      <c r="J138" s="14" t="s">
        <v>28</v>
      </c>
      <c r="K138" s="6" t="s">
        <v>126</v>
      </c>
      <c r="L138" s="6" t="s">
        <v>21</v>
      </c>
      <c r="M138" s="6" t="s">
        <v>32</v>
      </c>
      <c r="N138" s="58">
        <f>270658.39-2841-213.84</f>
        <v>267603.55</v>
      </c>
      <c r="O138" s="58">
        <f>270658.39-2841-213.84</f>
        <v>267603.55</v>
      </c>
      <c r="P138" s="58">
        <f>270658.39-2841-213.84-27670.47-2082.73</f>
        <v>237850.34999999998</v>
      </c>
    </row>
    <row r="139" spans="2:16" s="81" customFormat="1" ht="47.25" x14ac:dyDescent="0.25">
      <c r="B139" s="82"/>
      <c r="C139" s="91" t="s">
        <v>366</v>
      </c>
      <c r="D139" s="54"/>
      <c r="E139" s="55"/>
      <c r="F139" s="55"/>
      <c r="G139" s="14" t="s">
        <v>86</v>
      </c>
      <c r="H139" s="14" t="s">
        <v>48</v>
      </c>
      <c r="I139" s="14" t="s">
        <v>21</v>
      </c>
      <c r="J139" s="14" t="s">
        <v>48</v>
      </c>
      <c r="K139" s="6" t="s">
        <v>367</v>
      </c>
      <c r="L139" s="6" t="s">
        <v>21</v>
      </c>
      <c r="M139" s="6" t="s">
        <v>23</v>
      </c>
      <c r="N139" s="83">
        <f>N140</f>
        <v>429000</v>
      </c>
      <c r="O139" s="83"/>
      <c r="P139" s="83"/>
    </row>
    <row r="140" spans="2:16" s="81" customFormat="1" ht="15.75" x14ac:dyDescent="0.25">
      <c r="B140" s="82"/>
      <c r="C140" s="10" t="s">
        <v>31</v>
      </c>
      <c r="D140" s="54"/>
      <c r="E140" s="55"/>
      <c r="F140" s="55"/>
      <c r="G140" s="14" t="s">
        <v>86</v>
      </c>
      <c r="H140" s="14" t="s">
        <v>48</v>
      </c>
      <c r="I140" s="14" t="s">
        <v>21</v>
      </c>
      <c r="J140" s="14" t="s">
        <v>48</v>
      </c>
      <c r="K140" s="6" t="s">
        <v>367</v>
      </c>
      <c r="L140" s="6" t="s">
        <v>21</v>
      </c>
      <c r="M140" s="6" t="s">
        <v>23</v>
      </c>
      <c r="N140" s="83">
        <v>429000</v>
      </c>
      <c r="O140" s="83"/>
      <c r="P140" s="83"/>
    </row>
    <row r="141" spans="2:16" s="81" customFormat="1" ht="31.5" x14ac:dyDescent="0.25">
      <c r="B141" s="82"/>
      <c r="C141" s="91" t="s">
        <v>368</v>
      </c>
      <c r="D141" s="54"/>
      <c r="E141" s="55"/>
      <c r="F141" s="55"/>
      <c r="G141" s="14" t="s">
        <v>90</v>
      </c>
      <c r="H141" s="14" t="s">
        <v>48</v>
      </c>
      <c r="I141" s="14" t="s">
        <v>128</v>
      </c>
      <c r="J141" s="14" t="s">
        <v>28</v>
      </c>
      <c r="K141" s="6" t="s">
        <v>369</v>
      </c>
      <c r="L141" s="6" t="s">
        <v>28</v>
      </c>
      <c r="M141" s="6" t="s">
        <v>23</v>
      </c>
      <c r="N141" s="83">
        <f>N142</f>
        <v>2089333.33</v>
      </c>
      <c r="O141" s="83"/>
      <c r="P141" s="83"/>
    </row>
    <row r="142" spans="2:16" s="81" customFormat="1" ht="15.75" x14ac:dyDescent="0.25">
      <c r="B142" s="82"/>
      <c r="C142" s="91" t="s">
        <v>31</v>
      </c>
      <c r="D142" s="54"/>
      <c r="E142" s="55"/>
      <c r="F142" s="55"/>
      <c r="G142" s="14" t="s">
        <v>90</v>
      </c>
      <c r="H142" s="14" t="s">
        <v>48</v>
      </c>
      <c r="I142" s="14" t="s">
        <v>128</v>
      </c>
      <c r="J142" s="14" t="s">
        <v>28</v>
      </c>
      <c r="K142" s="6" t="s">
        <v>369</v>
      </c>
      <c r="L142" s="6" t="s">
        <v>28</v>
      </c>
      <c r="M142" s="6" t="s">
        <v>32</v>
      </c>
      <c r="N142" s="83">
        <v>2089333.33</v>
      </c>
      <c r="O142" s="83"/>
      <c r="P142" s="83"/>
    </row>
    <row r="143" spans="2:16" s="81" customFormat="1" ht="31.5" x14ac:dyDescent="0.25">
      <c r="B143" s="82"/>
      <c r="C143" s="9" t="s">
        <v>127</v>
      </c>
      <c r="D143" s="54"/>
      <c r="E143" s="55"/>
      <c r="F143" s="55"/>
      <c r="G143" s="14" t="s">
        <v>86</v>
      </c>
      <c r="H143" s="14" t="s">
        <v>48</v>
      </c>
      <c r="I143" s="14" t="s">
        <v>128</v>
      </c>
      <c r="J143" s="14" t="s">
        <v>34</v>
      </c>
      <c r="K143" s="6" t="s">
        <v>113</v>
      </c>
      <c r="L143" s="6" t="s">
        <v>41</v>
      </c>
      <c r="M143" s="6" t="s">
        <v>23</v>
      </c>
      <c r="N143" s="83">
        <f>N144</f>
        <v>55555.55</v>
      </c>
      <c r="O143" s="83"/>
      <c r="P143" s="83"/>
    </row>
    <row r="144" spans="2:16" s="81" customFormat="1" ht="15.75" x14ac:dyDescent="0.25">
      <c r="B144" s="82"/>
      <c r="C144" s="10" t="s">
        <v>31</v>
      </c>
      <c r="D144" s="54"/>
      <c r="E144" s="55"/>
      <c r="F144" s="55"/>
      <c r="G144" s="14" t="s">
        <v>86</v>
      </c>
      <c r="H144" s="14" t="s">
        <v>48</v>
      </c>
      <c r="I144" s="14" t="s">
        <v>128</v>
      </c>
      <c r="J144" s="14" t="s">
        <v>34</v>
      </c>
      <c r="K144" s="6" t="s">
        <v>113</v>
      </c>
      <c r="L144" s="6" t="s">
        <v>41</v>
      </c>
      <c r="M144" s="6" t="s">
        <v>32</v>
      </c>
      <c r="N144" s="83">
        <v>55555.55</v>
      </c>
      <c r="O144" s="83"/>
      <c r="P144" s="83"/>
    </row>
    <row r="145" spans="2:16" s="81" customFormat="1" ht="31.5" x14ac:dyDescent="0.25">
      <c r="B145" s="82"/>
      <c r="C145" s="9" t="s">
        <v>127</v>
      </c>
      <c r="D145" s="54"/>
      <c r="E145" s="55"/>
      <c r="F145" s="55"/>
      <c r="G145" s="14" t="s">
        <v>86</v>
      </c>
      <c r="H145" s="14" t="s">
        <v>48</v>
      </c>
      <c r="I145" s="14" t="s">
        <v>128</v>
      </c>
      <c r="J145" s="14" t="s">
        <v>34</v>
      </c>
      <c r="K145" s="6" t="s">
        <v>113</v>
      </c>
      <c r="L145" s="6" t="s">
        <v>48</v>
      </c>
      <c r="M145" s="6" t="s">
        <v>23</v>
      </c>
      <c r="N145" s="83">
        <f>N146</f>
        <v>119474.31</v>
      </c>
      <c r="O145" s="83">
        <f>O146</f>
        <v>8363.2000000000007</v>
      </c>
      <c r="P145" s="83">
        <f>P146</f>
        <v>8363.2000000000007</v>
      </c>
    </row>
    <row r="146" spans="2:16" s="81" customFormat="1" ht="21" customHeight="1" x14ac:dyDescent="0.25">
      <c r="B146" s="82"/>
      <c r="C146" s="10" t="s">
        <v>31</v>
      </c>
      <c r="D146" s="54"/>
      <c r="E146" s="55"/>
      <c r="F146" s="55"/>
      <c r="G146" s="14" t="s">
        <v>86</v>
      </c>
      <c r="H146" s="14" t="s">
        <v>48</v>
      </c>
      <c r="I146" s="14" t="s">
        <v>128</v>
      </c>
      <c r="J146" s="14" t="s">
        <v>34</v>
      </c>
      <c r="K146" s="6" t="s">
        <v>113</v>
      </c>
      <c r="L146" s="6" t="s">
        <v>48</v>
      </c>
      <c r="M146" s="6" t="s">
        <v>32</v>
      </c>
      <c r="N146" s="83">
        <f>8363.2+111111.11</f>
        <v>119474.31</v>
      </c>
      <c r="O146" s="83">
        <v>8363.2000000000007</v>
      </c>
      <c r="P146" s="83">
        <v>8363.2000000000007</v>
      </c>
    </row>
    <row r="147" spans="2:16" ht="31.5" x14ac:dyDescent="0.25">
      <c r="B147" s="84">
        <v>3</v>
      </c>
      <c r="C147" s="85" t="s">
        <v>129</v>
      </c>
      <c r="D147" s="56"/>
      <c r="E147" s="56" t="s">
        <v>130</v>
      </c>
      <c r="F147" s="56" t="s">
        <v>131</v>
      </c>
      <c r="G147" s="34" t="s">
        <v>132</v>
      </c>
      <c r="H147" s="34" t="s">
        <v>21</v>
      </c>
      <c r="I147" s="34" t="s">
        <v>21</v>
      </c>
      <c r="J147" s="34" t="s">
        <v>21</v>
      </c>
      <c r="K147" s="34" t="s">
        <v>26</v>
      </c>
      <c r="L147" s="34" t="s">
        <v>21</v>
      </c>
      <c r="M147" s="34" t="s">
        <v>23</v>
      </c>
      <c r="N147" s="86">
        <f>N148+N151+N154</f>
        <v>633000</v>
      </c>
      <c r="O147" s="86">
        <f>O148+O151+O154</f>
        <v>633000</v>
      </c>
      <c r="P147" s="86">
        <f>P148+P151+P154</f>
        <v>633000</v>
      </c>
    </row>
    <row r="148" spans="2:16" ht="22.5" customHeight="1" x14ac:dyDescent="0.25">
      <c r="B148" s="67"/>
      <c r="C148" s="15" t="s">
        <v>133</v>
      </c>
      <c r="D148" s="5"/>
      <c r="E148" s="5" t="s">
        <v>130</v>
      </c>
      <c r="F148" s="5" t="s">
        <v>131</v>
      </c>
      <c r="G148" s="6" t="s">
        <v>132</v>
      </c>
      <c r="H148" s="6" t="s">
        <v>21</v>
      </c>
      <c r="I148" s="6" t="s">
        <v>21</v>
      </c>
      <c r="J148" s="6" t="s">
        <v>28</v>
      </c>
      <c r="K148" s="6" t="s">
        <v>22</v>
      </c>
      <c r="L148" s="6" t="s">
        <v>21</v>
      </c>
      <c r="M148" s="6" t="s">
        <v>23</v>
      </c>
      <c r="N148" s="58">
        <f t="shared" ref="N148:P149" si="26">N149</f>
        <v>523000</v>
      </c>
      <c r="O148" s="58">
        <f t="shared" si="26"/>
        <v>523000</v>
      </c>
      <c r="P148" s="58">
        <f t="shared" si="26"/>
        <v>523000</v>
      </c>
    </row>
    <row r="149" spans="2:16" ht="37.15" customHeight="1" x14ac:dyDescent="0.25">
      <c r="B149" s="67"/>
      <c r="C149" s="10" t="s">
        <v>134</v>
      </c>
      <c r="D149" s="5"/>
      <c r="E149" s="5"/>
      <c r="F149" s="5"/>
      <c r="G149" s="6" t="s">
        <v>135</v>
      </c>
      <c r="H149" s="6" t="s">
        <v>21</v>
      </c>
      <c r="I149" s="6" t="s">
        <v>21</v>
      </c>
      <c r="J149" s="6" t="s">
        <v>28</v>
      </c>
      <c r="K149" s="6" t="s">
        <v>136</v>
      </c>
      <c r="L149" s="6" t="s">
        <v>21</v>
      </c>
      <c r="M149" s="6" t="s">
        <v>23</v>
      </c>
      <c r="N149" s="58">
        <f t="shared" si="26"/>
        <v>523000</v>
      </c>
      <c r="O149" s="58">
        <f t="shared" si="26"/>
        <v>523000</v>
      </c>
      <c r="P149" s="58">
        <f t="shared" si="26"/>
        <v>523000</v>
      </c>
    </row>
    <row r="150" spans="2:16" ht="15.75" x14ac:dyDescent="0.25">
      <c r="B150" s="67"/>
      <c r="C150" s="15" t="s">
        <v>137</v>
      </c>
      <c r="D150" s="5"/>
      <c r="E150" s="5"/>
      <c r="F150" s="5"/>
      <c r="G150" s="6" t="s">
        <v>135</v>
      </c>
      <c r="H150" s="6" t="s">
        <v>21</v>
      </c>
      <c r="I150" s="6" t="s">
        <v>21</v>
      </c>
      <c r="J150" s="6" t="s">
        <v>28</v>
      </c>
      <c r="K150" s="6" t="s">
        <v>136</v>
      </c>
      <c r="L150" s="6" t="s">
        <v>21</v>
      </c>
      <c r="M150" s="6" t="s">
        <v>138</v>
      </c>
      <c r="N150" s="58">
        <v>523000</v>
      </c>
      <c r="O150" s="58">
        <v>523000</v>
      </c>
      <c r="P150" s="58">
        <v>523000</v>
      </c>
    </row>
    <row r="151" spans="2:16" ht="15.75" x14ac:dyDescent="0.25">
      <c r="B151" s="67"/>
      <c r="C151" s="10" t="s">
        <v>139</v>
      </c>
      <c r="D151" s="5"/>
      <c r="E151" s="5" t="s">
        <v>130</v>
      </c>
      <c r="F151" s="5" t="s">
        <v>131</v>
      </c>
      <c r="G151" s="6" t="s">
        <v>132</v>
      </c>
      <c r="H151" s="6" t="s">
        <v>21</v>
      </c>
      <c r="I151" s="6" t="s">
        <v>21</v>
      </c>
      <c r="J151" s="6" t="s">
        <v>34</v>
      </c>
      <c r="K151" s="6" t="s">
        <v>22</v>
      </c>
      <c r="L151" s="6" t="s">
        <v>21</v>
      </c>
      <c r="M151" s="6" t="s">
        <v>23</v>
      </c>
      <c r="N151" s="58">
        <f t="shared" ref="N151:P152" si="27">N152</f>
        <v>95000</v>
      </c>
      <c r="O151" s="58">
        <f t="shared" si="27"/>
        <v>95000</v>
      </c>
      <c r="P151" s="58">
        <f t="shared" si="27"/>
        <v>95000</v>
      </c>
    </row>
    <row r="152" spans="2:16" ht="31.15" customHeight="1" x14ac:dyDescent="0.25">
      <c r="B152" s="67"/>
      <c r="C152" s="10" t="s">
        <v>134</v>
      </c>
      <c r="D152" s="5"/>
      <c r="E152" s="5"/>
      <c r="F152" s="5"/>
      <c r="G152" s="6" t="s">
        <v>135</v>
      </c>
      <c r="H152" s="6" t="s">
        <v>21</v>
      </c>
      <c r="I152" s="6" t="s">
        <v>21</v>
      </c>
      <c r="J152" s="6" t="s">
        <v>34</v>
      </c>
      <c r="K152" s="6" t="s">
        <v>136</v>
      </c>
      <c r="L152" s="6" t="s">
        <v>21</v>
      </c>
      <c r="M152" s="6" t="s">
        <v>23</v>
      </c>
      <c r="N152" s="58">
        <f t="shared" si="27"/>
        <v>95000</v>
      </c>
      <c r="O152" s="58">
        <f t="shared" si="27"/>
        <v>95000</v>
      </c>
      <c r="P152" s="58">
        <f t="shared" si="27"/>
        <v>95000</v>
      </c>
    </row>
    <row r="153" spans="2:16" ht="17.25" customHeight="1" x14ac:dyDescent="0.25">
      <c r="B153" s="67"/>
      <c r="C153" s="10" t="s">
        <v>74</v>
      </c>
      <c r="D153" s="5"/>
      <c r="E153" s="5"/>
      <c r="F153" s="5"/>
      <c r="G153" s="6" t="s">
        <v>135</v>
      </c>
      <c r="H153" s="6" t="s">
        <v>21</v>
      </c>
      <c r="I153" s="6" t="s">
        <v>21</v>
      </c>
      <c r="J153" s="6" t="s">
        <v>34</v>
      </c>
      <c r="K153" s="6" t="s">
        <v>136</v>
      </c>
      <c r="L153" s="6" t="s">
        <v>21</v>
      </c>
      <c r="M153" s="6" t="s">
        <v>75</v>
      </c>
      <c r="N153" s="58">
        <v>95000</v>
      </c>
      <c r="O153" s="58">
        <v>95000</v>
      </c>
      <c r="P153" s="58">
        <v>95000</v>
      </c>
    </row>
    <row r="154" spans="2:16" ht="15.75" x14ac:dyDescent="0.25">
      <c r="B154" s="67"/>
      <c r="C154" s="15" t="s">
        <v>140</v>
      </c>
      <c r="D154" s="5"/>
      <c r="E154" s="5"/>
      <c r="F154" s="5"/>
      <c r="G154" s="6" t="s">
        <v>132</v>
      </c>
      <c r="H154" s="6" t="s">
        <v>21</v>
      </c>
      <c r="I154" s="6" t="s">
        <v>21</v>
      </c>
      <c r="J154" s="6" t="s">
        <v>38</v>
      </c>
      <c r="K154" s="6" t="s">
        <v>22</v>
      </c>
      <c r="L154" s="6" t="s">
        <v>21</v>
      </c>
      <c r="M154" s="6" t="s">
        <v>23</v>
      </c>
      <c r="N154" s="58">
        <f t="shared" ref="N154:P155" si="28">N155</f>
        <v>15000</v>
      </c>
      <c r="O154" s="58">
        <f t="shared" si="28"/>
        <v>15000</v>
      </c>
      <c r="P154" s="58">
        <f t="shared" si="28"/>
        <v>15000</v>
      </c>
    </row>
    <row r="155" spans="2:16" ht="30.6" customHeight="1" x14ac:dyDescent="0.25">
      <c r="B155" s="67"/>
      <c r="C155" s="10" t="s">
        <v>134</v>
      </c>
      <c r="D155" s="5"/>
      <c r="E155" s="5"/>
      <c r="F155" s="5"/>
      <c r="G155" s="6" t="s">
        <v>135</v>
      </c>
      <c r="H155" s="6" t="s">
        <v>21</v>
      </c>
      <c r="I155" s="6" t="s">
        <v>21</v>
      </c>
      <c r="J155" s="6" t="s">
        <v>38</v>
      </c>
      <c r="K155" s="6" t="s">
        <v>136</v>
      </c>
      <c r="L155" s="6" t="s">
        <v>21</v>
      </c>
      <c r="M155" s="6" t="s">
        <v>23</v>
      </c>
      <c r="N155" s="58">
        <f t="shared" si="28"/>
        <v>15000</v>
      </c>
      <c r="O155" s="58">
        <f t="shared" si="28"/>
        <v>15000</v>
      </c>
      <c r="P155" s="58">
        <f t="shared" si="28"/>
        <v>15000</v>
      </c>
    </row>
    <row r="156" spans="2:16" ht="39" customHeight="1" x14ac:dyDescent="0.25">
      <c r="B156" s="67"/>
      <c r="C156" s="10" t="s">
        <v>54</v>
      </c>
      <c r="D156" s="5"/>
      <c r="E156" s="5"/>
      <c r="F156" s="5"/>
      <c r="G156" s="6" t="s">
        <v>135</v>
      </c>
      <c r="H156" s="6" t="s">
        <v>21</v>
      </c>
      <c r="I156" s="6" t="s">
        <v>21</v>
      </c>
      <c r="J156" s="6" t="s">
        <v>38</v>
      </c>
      <c r="K156" s="6" t="s">
        <v>136</v>
      </c>
      <c r="L156" s="6" t="s">
        <v>21</v>
      </c>
      <c r="M156" s="6" t="s">
        <v>55</v>
      </c>
      <c r="N156" s="58">
        <v>15000</v>
      </c>
      <c r="O156" s="58">
        <v>15000</v>
      </c>
      <c r="P156" s="58">
        <v>15000</v>
      </c>
    </row>
    <row r="157" spans="2:16" ht="42.75" customHeight="1" x14ac:dyDescent="0.25">
      <c r="B157" s="69">
        <v>4</v>
      </c>
      <c r="C157" s="85" t="s">
        <v>141</v>
      </c>
      <c r="D157" s="26"/>
      <c r="E157" s="26" t="s">
        <v>142</v>
      </c>
      <c r="F157" s="26" t="s">
        <v>18</v>
      </c>
      <c r="G157" s="34" t="s">
        <v>143</v>
      </c>
      <c r="H157" s="34" t="s">
        <v>144</v>
      </c>
      <c r="I157" s="34" t="s">
        <v>21</v>
      </c>
      <c r="J157" s="34" t="s">
        <v>21</v>
      </c>
      <c r="K157" s="34" t="s">
        <v>26</v>
      </c>
      <c r="L157" s="34" t="s">
        <v>21</v>
      </c>
      <c r="M157" s="34" t="s">
        <v>23</v>
      </c>
      <c r="N157" s="59">
        <f>N158+N163+N166+N172+N169</f>
        <v>37229986</v>
      </c>
      <c r="O157" s="59">
        <f t="shared" ref="O157:P157" si="29">O158+O163+O166</f>
        <v>34563556</v>
      </c>
      <c r="P157" s="59">
        <f t="shared" si="29"/>
        <v>34563556</v>
      </c>
    </row>
    <row r="158" spans="2:16" ht="63" x14ac:dyDescent="0.25">
      <c r="B158" s="10"/>
      <c r="C158" s="87" t="s">
        <v>145</v>
      </c>
      <c r="D158" s="5"/>
      <c r="E158" s="5"/>
      <c r="F158" s="5"/>
      <c r="G158" s="6" t="s">
        <v>146</v>
      </c>
      <c r="H158" s="6" t="s">
        <v>21</v>
      </c>
      <c r="I158" s="6" t="s">
        <v>21</v>
      </c>
      <c r="J158" s="6" t="s">
        <v>28</v>
      </c>
      <c r="K158" s="6" t="s">
        <v>22</v>
      </c>
      <c r="L158" s="6" t="s">
        <v>21</v>
      </c>
      <c r="M158" s="6" t="s">
        <v>23</v>
      </c>
      <c r="N158" s="58">
        <f t="shared" ref="N158:P158" si="30">N159</f>
        <v>1000000</v>
      </c>
      <c r="O158" s="58">
        <f t="shared" si="30"/>
        <v>1000000</v>
      </c>
      <c r="P158" s="58">
        <f t="shared" si="30"/>
        <v>1000000</v>
      </c>
    </row>
    <row r="159" spans="2:16" ht="15.75" x14ac:dyDescent="0.25">
      <c r="B159" s="67"/>
      <c r="C159" s="15" t="s">
        <v>147</v>
      </c>
      <c r="D159" s="5"/>
      <c r="E159" s="5"/>
      <c r="F159" s="5"/>
      <c r="G159" s="6" t="s">
        <v>146</v>
      </c>
      <c r="H159" s="6" t="s">
        <v>21</v>
      </c>
      <c r="I159" s="6" t="s">
        <v>21</v>
      </c>
      <c r="J159" s="6" t="s">
        <v>28</v>
      </c>
      <c r="K159" s="6" t="s">
        <v>148</v>
      </c>
      <c r="L159" s="6" t="s">
        <v>21</v>
      </c>
      <c r="M159" s="6" t="s">
        <v>23</v>
      </c>
      <c r="N159" s="58">
        <f>N160+N161+N162</f>
        <v>1000000</v>
      </c>
      <c r="O159" s="58">
        <f t="shared" ref="O159:P159" si="31">O160+O161+O162</f>
        <v>1000000</v>
      </c>
      <c r="P159" s="58">
        <f t="shared" si="31"/>
        <v>1000000</v>
      </c>
    </row>
    <row r="160" spans="2:16" ht="23.25" customHeight="1" x14ac:dyDescent="0.25">
      <c r="B160" s="67"/>
      <c r="C160" s="10" t="s">
        <v>149</v>
      </c>
      <c r="D160" s="5"/>
      <c r="E160" s="5"/>
      <c r="F160" s="5"/>
      <c r="G160" s="6" t="s">
        <v>146</v>
      </c>
      <c r="H160" s="6" t="s">
        <v>21</v>
      </c>
      <c r="I160" s="6" t="s">
        <v>21</v>
      </c>
      <c r="J160" s="6" t="s">
        <v>28</v>
      </c>
      <c r="K160" s="6" t="s">
        <v>148</v>
      </c>
      <c r="L160" s="6" t="s">
        <v>21</v>
      </c>
      <c r="M160" s="6" t="s">
        <v>150</v>
      </c>
      <c r="N160" s="58">
        <v>250000</v>
      </c>
      <c r="O160" s="58">
        <v>250000</v>
      </c>
      <c r="P160" s="58">
        <v>250000</v>
      </c>
    </row>
    <row r="161" spans="2:16" ht="23.25" customHeight="1" x14ac:dyDescent="0.25">
      <c r="B161" s="67"/>
      <c r="C161" s="10" t="s">
        <v>74</v>
      </c>
      <c r="D161" s="5"/>
      <c r="E161" s="5"/>
      <c r="F161" s="5"/>
      <c r="G161" s="6" t="s">
        <v>146</v>
      </c>
      <c r="H161" s="6" t="s">
        <v>21</v>
      </c>
      <c r="I161" s="6" t="s">
        <v>21</v>
      </c>
      <c r="J161" s="6" t="s">
        <v>28</v>
      </c>
      <c r="K161" s="6" t="s">
        <v>148</v>
      </c>
      <c r="L161" s="6" t="s">
        <v>21</v>
      </c>
      <c r="M161" s="6" t="s">
        <v>75</v>
      </c>
      <c r="N161" s="58">
        <f>450000-100000</f>
        <v>350000</v>
      </c>
      <c r="O161" s="58">
        <v>450000</v>
      </c>
      <c r="P161" s="58">
        <v>450000</v>
      </c>
    </row>
    <row r="162" spans="2:16" ht="38.450000000000003" customHeight="1" x14ac:dyDescent="0.25">
      <c r="B162" s="67"/>
      <c r="C162" s="10" t="s">
        <v>54</v>
      </c>
      <c r="D162" s="5"/>
      <c r="E162" s="5"/>
      <c r="F162" s="5"/>
      <c r="G162" s="6" t="s">
        <v>146</v>
      </c>
      <c r="H162" s="6" t="s">
        <v>21</v>
      </c>
      <c r="I162" s="6" t="s">
        <v>21</v>
      </c>
      <c r="J162" s="6" t="s">
        <v>28</v>
      </c>
      <c r="K162" s="6" t="s">
        <v>148</v>
      </c>
      <c r="L162" s="6" t="s">
        <v>21</v>
      </c>
      <c r="M162" s="6" t="s">
        <v>55</v>
      </c>
      <c r="N162" s="58">
        <f>300000+100000</f>
        <v>400000</v>
      </c>
      <c r="O162" s="58">
        <v>300000</v>
      </c>
      <c r="P162" s="58">
        <v>300000</v>
      </c>
    </row>
    <row r="163" spans="2:16" ht="37.9" hidden="1" customHeight="1" x14ac:dyDescent="0.25">
      <c r="B163" s="67"/>
      <c r="C163" s="25" t="s">
        <v>151</v>
      </c>
      <c r="D163" s="5"/>
      <c r="E163" s="5"/>
      <c r="F163" s="5"/>
      <c r="G163" s="6" t="s">
        <v>146</v>
      </c>
      <c r="H163" s="6" t="s">
        <v>21</v>
      </c>
      <c r="I163" s="6" t="s">
        <v>21</v>
      </c>
      <c r="J163" s="6" t="s">
        <v>48</v>
      </c>
      <c r="K163" s="6" t="s">
        <v>22</v>
      </c>
      <c r="L163" s="6" t="s">
        <v>21</v>
      </c>
      <c r="M163" s="6" t="s">
        <v>23</v>
      </c>
      <c r="N163" s="58">
        <f t="shared" ref="N163:P164" si="32">N164</f>
        <v>0</v>
      </c>
      <c r="O163" s="58">
        <f t="shared" si="32"/>
        <v>0</v>
      </c>
      <c r="P163" s="58">
        <f t="shared" si="32"/>
        <v>0</v>
      </c>
    </row>
    <row r="164" spans="2:16" ht="23.25" hidden="1" customHeight="1" x14ac:dyDescent="0.25">
      <c r="B164" s="67"/>
      <c r="C164" s="10" t="s">
        <v>147</v>
      </c>
      <c r="D164" s="5"/>
      <c r="E164" s="5"/>
      <c r="F164" s="5"/>
      <c r="G164" s="6" t="s">
        <v>146</v>
      </c>
      <c r="H164" s="6" t="s">
        <v>21</v>
      </c>
      <c r="I164" s="6" t="s">
        <v>21</v>
      </c>
      <c r="J164" s="6" t="s">
        <v>48</v>
      </c>
      <c r="K164" s="6" t="s">
        <v>148</v>
      </c>
      <c r="L164" s="6" t="s">
        <v>21</v>
      </c>
      <c r="M164" s="6" t="s">
        <v>23</v>
      </c>
      <c r="N164" s="58">
        <f t="shared" si="32"/>
        <v>0</v>
      </c>
      <c r="O164" s="58">
        <f t="shared" si="32"/>
        <v>0</v>
      </c>
      <c r="P164" s="58">
        <f t="shared" si="32"/>
        <v>0</v>
      </c>
    </row>
    <row r="165" spans="2:16" ht="23.25" hidden="1" customHeight="1" x14ac:dyDescent="0.25">
      <c r="B165" s="67"/>
      <c r="C165" s="10" t="s">
        <v>74</v>
      </c>
      <c r="D165" s="5"/>
      <c r="E165" s="5"/>
      <c r="F165" s="5"/>
      <c r="G165" s="6" t="s">
        <v>146</v>
      </c>
      <c r="H165" s="6" t="s">
        <v>21</v>
      </c>
      <c r="I165" s="6" t="s">
        <v>21</v>
      </c>
      <c r="J165" s="6" t="s">
        <v>48</v>
      </c>
      <c r="K165" s="6" t="s">
        <v>148</v>
      </c>
      <c r="L165" s="6" t="s">
        <v>21</v>
      </c>
      <c r="M165" s="6" t="s">
        <v>75</v>
      </c>
      <c r="N165" s="58">
        <v>0</v>
      </c>
      <c r="O165" s="58">
        <v>0</v>
      </c>
      <c r="P165" s="58">
        <v>0</v>
      </c>
    </row>
    <row r="166" spans="2:16" ht="36.6" customHeight="1" x14ac:dyDescent="0.25">
      <c r="B166" s="67"/>
      <c r="C166" s="25" t="s">
        <v>152</v>
      </c>
      <c r="D166" s="5"/>
      <c r="E166" s="5"/>
      <c r="F166" s="5"/>
      <c r="G166" s="6" t="s">
        <v>146</v>
      </c>
      <c r="H166" s="6" t="s">
        <v>21</v>
      </c>
      <c r="I166" s="6" t="s">
        <v>21</v>
      </c>
      <c r="J166" s="6" t="s">
        <v>51</v>
      </c>
      <c r="K166" s="6" t="s">
        <v>22</v>
      </c>
      <c r="L166" s="6" t="s">
        <v>21</v>
      </c>
      <c r="M166" s="6" t="s">
        <v>23</v>
      </c>
      <c r="N166" s="58">
        <f>N167</f>
        <v>33563556</v>
      </c>
      <c r="O166" s="58">
        <f t="shared" ref="O166:P167" si="33">O167</f>
        <v>33563556</v>
      </c>
      <c r="P166" s="58">
        <f t="shared" si="33"/>
        <v>33563556</v>
      </c>
    </row>
    <row r="167" spans="2:16" ht="35.450000000000003" customHeight="1" x14ac:dyDescent="0.25">
      <c r="B167" s="67"/>
      <c r="C167" s="15" t="s">
        <v>29</v>
      </c>
      <c r="D167" s="5"/>
      <c r="E167" s="5"/>
      <c r="F167" s="5"/>
      <c r="G167" s="6" t="s">
        <v>146</v>
      </c>
      <c r="H167" s="6" t="s">
        <v>21</v>
      </c>
      <c r="I167" s="6" t="s">
        <v>21</v>
      </c>
      <c r="J167" s="6" t="s">
        <v>51</v>
      </c>
      <c r="K167" s="6" t="s">
        <v>30</v>
      </c>
      <c r="L167" s="6" t="s">
        <v>21</v>
      </c>
      <c r="M167" s="6" t="s">
        <v>23</v>
      </c>
      <c r="N167" s="58">
        <f>N168</f>
        <v>33563556</v>
      </c>
      <c r="O167" s="58">
        <f t="shared" si="33"/>
        <v>33563556</v>
      </c>
      <c r="P167" s="58">
        <f t="shared" si="33"/>
        <v>33563556</v>
      </c>
    </row>
    <row r="168" spans="2:16" ht="23.25" customHeight="1" x14ac:dyDescent="0.25">
      <c r="B168" s="67"/>
      <c r="C168" s="10" t="s">
        <v>31</v>
      </c>
      <c r="D168" s="5"/>
      <c r="E168" s="5"/>
      <c r="F168" s="5"/>
      <c r="G168" s="6" t="s">
        <v>146</v>
      </c>
      <c r="H168" s="6" t="s">
        <v>21</v>
      </c>
      <c r="I168" s="6" t="s">
        <v>21</v>
      </c>
      <c r="J168" s="6" t="s">
        <v>51</v>
      </c>
      <c r="K168" s="6" t="s">
        <v>30</v>
      </c>
      <c r="L168" s="6" t="s">
        <v>21</v>
      </c>
      <c r="M168" s="6" t="s">
        <v>32</v>
      </c>
      <c r="N168" s="58">
        <v>33563556</v>
      </c>
      <c r="O168" s="58">
        <v>33563556</v>
      </c>
      <c r="P168" s="58">
        <v>33563556</v>
      </c>
    </row>
    <row r="169" spans="2:16" ht="39.6" customHeight="1" x14ac:dyDescent="0.25">
      <c r="B169" s="67"/>
      <c r="C169" s="120" t="s">
        <v>379</v>
      </c>
      <c r="D169" s="5"/>
      <c r="E169" s="5"/>
      <c r="F169" s="5"/>
      <c r="G169" s="6" t="s">
        <v>146</v>
      </c>
      <c r="H169" s="6" t="s">
        <v>21</v>
      </c>
      <c r="I169" s="6" t="s">
        <v>21</v>
      </c>
      <c r="J169" s="6" t="s">
        <v>44</v>
      </c>
      <c r="K169" s="94" t="s">
        <v>380</v>
      </c>
      <c r="L169" s="6" t="s">
        <v>21</v>
      </c>
      <c r="M169" s="6" t="s">
        <v>23</v>
      </c>
      <c r="N169" s="58">
        <f>N170</f>
        <v>1448890</v>
      </c>
      <c r="O169" s="58"/>
      <c r="P169" s="58"/>
    </row>
    <row r="170" spans="2:16" ht="30" customHeight="1" x14ac:dyDescent="0.25">
      <c r="B170" s="67"/>
      <c r="C170" s="120" t="s">
        <v>31</v>
      </c>
      <c r="D170" s="5"/>
      <c r="E170" s="5"/>
      <c r="F170" s="5"/>
      <c r="G170" s="6" t="s">
        <v>146</v>
      </c>
      <c r="H170" s="6" t="s">
        <v>21</v>
      </c>
      <c r="I170" s="6" t="s">
        <v>21</v>
      </c>
      <c r="J170" s="6" t="s">
        <v>44</v>
      </c>
      <c r="K170" s="94" t="s">
        <v>380</v>
      </c>
      <c r="L170" s="6" t="s">
        <v>21</v>
      </c>
      <c r="M170" s="6" t="s">
        <v>32</v>
      </c>
      <c r="N170" s="58">
        <v>1448890</v>
      </c>
      <c r="O170" s="58"/>
      <c r="P170" s="58"/>
    </row>
    <row r="171" spans="2:16" ht="23.25" hidden="1" customHeight="1" x14ac:dyDescent="0.25">
      <c r="B171" s="67"/>
      <c r="C171" s="10"/>
      <c r="D171" s="5"/>
      <c r="E171" s="5"/>
      <c r="F171" s="5"/>
      <c r="G171" s="6"/>
      <c r="H171" s="6"/>
      <c r="I171" s="6"/>
      <c r="J171" s="6"/>
      <c r="K171" s="6"/>
      <c r="L171" s="6"/>
      <c r="M171" s="6"/>
      <c r="N171" s="58"/>
      <c r="O171" s="58"/>
      <c r="P171" s="58"/>
    </row>
    <row r="172" spans="2:16" ht="23.25" customHeight="1" x14ac:dyDescent="0.25">
      <c r="B172" s="67"/>
      <c r="C172" s="10" t="s">
        <v>374</v>
      </c>
      <c r="D172" s="118"/>
      <c r="E172" s="118"/>
      <c r="F172" s="118"/>
      <c r="G172" s="6" t="s">
        <v>146</v>
      </c>
      <c r="H172" s="6" t="s">
        <v>21</v>
      </c>
      <c r="I172" s="6" t="s">
        <v>375</v>
      </c>
      <c r="J172" s="6" t="s">
        <v>21</v>
      </c>
      <c r="K172" s="6" t="s">
        <v>22</v>
      </c>
      <c r="L172" s="6" t="s">
        <v>21</v>
      </c>
      <c r="M172" s="6" t="s">
        <v>23</v>
      </c>
      <c r="N172" s="58">
        <f>N173</f>
        <v>1217540</v>
      </c>
      <c r="O172" s="58"/>
      <c r="P172" s="58"/>
    </row>
    <row r="173" spans="2:16" ht="58.9" customHeight="1" x14ac:dyDescent="0.25">
      <c r="B173" s="67"/>
      <c r="C173" s="10" t="s">
        <v>376</v>
      </c>
      <c r="D173" s="118"/>
      <c r="E173" s="118"/>
      <c r="F173" s="118"/>
      <c r="G173" s="6" t="s">
        <v>146</v>
      </c>
      <c r="H173" s="6" t="s">
        <v>21</v>
      </c>
      <c r="I173" s="6" t="s">
        <v>375</v>
      </c>
      <c r="J173" s="6" t="s">
        <v>44</v>
      </c>
      <c r="K173" s="6" t="s">
        <v>378</v>
      </c>
      <c r="L173" s="6" t="s">
        <v>21</v>
      </c>
      <c r="M173" s="6" t="s">
        <v>23</v>
      </c>
      <c r="N173" s="58">
        <f>N174</f>
        <v>1217540</v>
      </c>
      <c r="O173" s="58"/>
      <c r="P173" s="58"/>
    </row>
    <row r="174" spans="2:16" ht="23.25" customHeight="1" x14ac:dyDescent="0.25">
      <c r="B174" s="67"/>
      <c r="C174" s="10" t="s">
        <v>377</v>
      </c>
      <c r="D174" s="118"/>
      <c r="E174" s="118"/>
      <c r="F174" s="118"/>
      <c r="G174" s="6" t="s">
        <v>146</v>
      </c>
      <c r="H174" s="6" t="s">
        <v>21</v>
      </c>
      <c r="I174" s="6" t="s">
        <v>375</v>
      </c>
      <c r="J174" s="6" t="s">
        <v>44</v>
      </c>
      <c r="K174" s="6" t="s">
        <v>378</v>
      </c>
      <c r="L174" s="6" t="s">
        <v>21</v>
      </c>
      <c r="M174" s="6" t="s">
        <v>23</v>
      </c>
      <c r="N174" s="58">
        <f>N175</f>
        <v>1217540</v>
      </c>
      <c r="O174" s="58"/>
      <c r="P174" s="58"/>
    </row>
    <row r="175" spans="2:16" ht="23.25" customHeight="1" x14ac:dyDescent="0.25">
      <c r="B175" s="67"/>
      <c r="C175" s="10" t="s">
        <v>31</v>
      </c>
      <c r="D175" s="118"/>
      <c r="E175" s="118"/>
      <c r="F175" s="118"/>
      <c r="G175" s="6" t="s">
        <v>146</v>
      </c>
      <c r="H175" s="6" t="s">
        <v>21</v>
      </c>
      <c r="I175" s="6" t="s">
        <v>375</v>
      </c>
      <c r="J175" s="6" t="s">
        <v>44</v>
      </c>
      <c r="K175" s="6" t="s">
        <v>378</v>
      </c>
      <c r="L175" s="6" t="s">
        <v>21</v>
      </c>
      <c r="M175" s="6" t="s">
        <v>32</v>
      </c>
      <c r="N175" s="58">
        <v>1217540</v>
      </c>
      <c r="O175" s="58"/>
      <c r="P175" s="58"/>
    </row>
    <row r="176" spans="2:16" ht="31.5" x14ac:dyDescent="0.25">
      <c r="B176" s="69">
        <v>5</v>
      </c>
      <c r="C176" s="85" t="s">
        <v>153</v>
      </c>
      <c r="D176" s="30"/>
      <c r="E176" s="26" t="s">
        <v>146</v>
      </c>
      <c r="F176" s="26" t="s">
        <v>154</v>
      </c>
      <c r="G176" s="6" t="s">
        <v>154</v>
      </c>
      <c r="H176" s="6" t="s">
        <v>20</v>
      </c>
      <c r="I176" s="6" t="s">
        <v>21</v>
      </c>
      <c r="J176" s="6" t="s">
        <v>21</v>
      </c>
      <c r="K176" s="6" t="s">
        <v>26</v>
      </c>
      <c r="L176" s="6" t="s">
        <v>21</v>
      </c>
      <c r="M176" s="6" t="s">
        <v>23</v>
      </c>
      <c r="N176" s="59">
        <f>N177+N179+N181</f>
        <v>238011.5</v>
      </c>
      <c r="O176" s="59">
        <f t="shared" ref="O176:P176" si="34">O177+O179</f>
        <v>100000</v>
      </c>
      <c r="P176" s="59">
        <f t="shared" si="34"/>
        <v>100000</v>
      </c>
    </row>
    <row r="177" spans="2:16" ht="22.15" customHeight="1" x14ac:dyDescent="0.25">
      <c r="B177" s="67"/>
      <c r="C177" s="10" t="s">
        <v>155</v>
      </c>
      <c r="D177" s="4"/>
      <c r="E177" s="5" t="s">
        <v>146</v>
      </c>
      <c r="F177" s="5" t="s">
        <v>154</v>
      </c>
      <c r="G177" s="6" t="s">
        <v>156</v>
      </c>
      <c r="H177" s="6" t="s">
        <v>157</v>
      </c>
      <c r="I177" s="6" t="s">
        <v>21</v>
      </c>
      <c r="J177" s="6" t="s">
        <v>158</v>
      </c>
      <c r="K177" s="6" t="s">
        <v>159</v>
      </c>
      <c r="L177" s="6" t="s">
        <v>21</v>
      </c>
      <c r="M177" s="6" t="s">
        <v>23</v>
      </c>
      <c r="N177" s="58">
        <f t="shared" ref="N177:P177" si="35">N178</f>
        <v>80000</v>
      </c>
      <c r="O177" s="58">
        <f t="shared" si="35"/>
        <v>80000</v>
      </c>
      <c r="P177" s="58">
        <f t="shared" si="35"/>
        <v>80000</v>
      </c>
    </row>
    <row r="178" spans="2:16" ht="22.9" customHeight="1" x14ac:dyDescent="0.25">
      <c r="B178" s="67"/>
      <c r="C178" s="10" t="s">
        <v>160</v>
      </c>
      <c r="D178" s="4"/>
      <c r="E178" s="5" t="s">
        <v>146</v>
      </c>
      <c r="F178" s="5" t="s">
        <v>154</v>
      </c>
      <c r="G178" s="6" t="s">
        <v>156</v>
      </c>
      <c r="H178" s="6" t="s">
        <v>20</v>
      </c>
      <c r="I178" s="6" t="s">
        <v>21</v>
      </c>
      <c r="J178" s="6" t="s">
        <v>158</v>
      </c>
      <c r="K178" s="6" t="s">
        <v>159</v>
      </c>
      <c r="L178" s="6" t="s">
        <v>21</v>
      </c>
      <c r="M178" s="6" t="s">
        <v>161</v>
      </c>
      <c r="N178" s="58">
        <v>80000</v>
      </c>
      <c r="O178" s="58">
        <v>80000</v>
      </c>
      <c r="P178" s="58">
        <v>80000</v>
      </c>
    </row>
    <row r="179" spans="2:16" ht="22.9" customHeight="1" x14ac:dyDescent="0.25">
      <c r="B179" s="67"/>
      <c r="C179" s="10" t="s">
        <v>162</v>
      </c>
      <c r="D179" s="4"/>
      <c r="E179" s="5"/>
      <c r="F179" s="5"/>
      <c r="G179" s="6" t="s">
        <v>156</v>
      </c>
      <c r="H179" s="6" t="s">
        <v>20</v>
      </c>
      <c r="I179" s="6" t="s">
        <v>21</v>
      </c>
      <c r="J179" s="6" t="s">
        <v>142</v>
      </c>
      <c r="K179" s="6" t="s">
        <v>159</v>
      </c>
      <c r="L179" s="6" t="s">
        <v>21</v>
      </c>
      <c r="M179" s="6" t="s">
        <v>23</v>
      </c>
      <c r="N179" s="58">
        <f>N180</f>
        <v>20000</v>
      </c>
      <c r="O179" s="58">
        <f t="shared" ref="O179:P179" si="36">O180</f>
        <v>20000</v>
      </c>
      <c r="P179" s="58">
        <f t="shared" si="36"/>
        <v>20000</v>
      </c>
    </row>
    <row r="180" spans="2:16" ht="40.15" customHeight="1" x14ac:dyDescent="0.25">
      <c r="B180" s="67"/>
      <c r="C180" s="10" t="s">
        <v>163</v>
      </c>
      <c r="D180" s="4"/>
      <c r="E180" s="5"/>
      <c r="F180" s="5"/>
      <c r="G180" s="6" t="s">
        <v>156</v>
      </c>
      <c r="H180" s="6" t="s">
        <v>20</v>
      </c>
      <c r="I180" s="6" t="s">
        <v>21</v>
      </c>
      <c r="J180" s="6" t="s">
        <v>142</v>
      </c>
      <c r="K180" s="6" t="s">
        <v>159</v>
      </c>
      <c r="L180" s="6" t="s">
        <v>21</v>
      </c>
      <c r="M180" s="6" t="s">
        <v>57</v>
      </c>
      <c r="N180" s="58">
        <v>20000</v>
      </c>
      <c r="O180" s="58">
        <v>20000</v>
      </c>
      <c r="P180" s="58">
        <v>20000</v>
      </c>
    </row>
    <row r="181" spans="2:16" ht="66.599999999999994" customHeight="1" x14ac:dyDescent="0.25">
      <c r="B181" s="67"/>
      <c r="C181" s="119" t="s">
        <v>370</v>
      </c>
      <c r="D181" s="4"/>
      <c r="E181" s="5"/>
      <c r="F181" s="5"/>
      <c r="G181" s="6" t="s">
        <v>154</v>
      </c>
      <c r="H181" s="6" t="s">
        <v>21</v>
      </c>
      <c r="I181" s="6" t="s">
        <v>51</v>
      </c>
      <c r="J181" s="6" t="s">
        <v>118</v>
      </c>
      <c r="K181" s="6" t="s">
        <v>371</v>
      </c>
      <c r="L181" s="6" t="s">
        <v>28</v>
      </c>
      <c r="M181" s="6" t="s">
        <v>23</v>
      </c>
      <c r="N181" s="58">
        <f>N182</f>
        <v>138011.5</v>
      </c>
      <c r="O181" s="58"/>
      <c r="P181" s="58"/>
    </row>
    <row r="182" spans="2:16" ht="24" customHeight="1" x14ac:dyDescent="0.25">
      <c r="B182" s="67"/>
      <c r="C182" s="10" t="s">
        <v>74</v>
      </c>
      <c r="D182" s="4"/>
      <c r="E182" s="5"/>
      <c r="F182" s="5"/>
      <c r="G182" s="6" t="s">
        <v>154</v>
      </c>
      <c r="H182" s="6" t="s">
        <v>21</v>
      </c>
      <c r="I182" s="6" t="s">
        <v>51</v>
      </c>
      <c r="J182" s="6" t="s">
        <v>118</v>
      </c>
      <c r="K182" s="6" t="s">
        <v>371</v>
      </c>
      <c r="L182" s="6" t="s">
        <v>28</v>
      </c>
      <c r="M182" s="6" t="s">
        <v>75</v>
      </c>
      <c r="N182" s="58">
        <v>138011.5</v>
      </c>
      <c r="O182" s="58"/>
      <c r="P182" s="58"/>
    </row>
    <row r="183" spans="2:16" ht="54.6" customHeight="1" x14ac:dyDescent="0.25">
      <c r="B183" s="69">
        <v>6</v>
      </c>
      <c r="C183" s="85" t="s">
        <v>164</v>
      </c>
      <c r="D183" s="26"/>
      <c r="E183" s="26" t="s">
        <v>17</v>
      </c>
      <c r="F183" s="26" t="s">
        <v>17</v>
      </c>
      <c r="G183" s="34" t="s">
        <v>131</v>
      </c>
      <c r="H183" s="34" t="s">
        <v>21</v>
      </c>
      <c r="I183" s="34" t="s">
        <v>21</v>
      </c>
      <c r="J183" s="34" t="s">
        <v>21</v>
      </c>
      <c r="K183" s="34" t="s">
        <v>26</v>
      </c>
      <c r="L183" s="34" t="s">
        <v>21</v>
      </c>
      <c r="M183" s="34" t="s">
        <v>23</v>
      </c>
      <c r="N183" s="59">
        <f>N184+N187+N190+N193+N196</f>
        <v>250000</v>
      </c>
      <c r="O183" s="59">
        <f>O184+O187+O190+O193+O196</f>
        <v>250000</v>
      </c>
      <c r="P183" s="59">
        <f>P184+P187+P190+P193+P196</f>
        <v>250000</v>
      </c>
    </row>
    <row r="184" spans="2:16" ht="24.75" customHeight="1" x14ac:dyDescent="0.25">
      <c r="B184" s="67"/>
      <c r="C184" s="10" t="s">
        <v>165</v>
      </c>
      <c r="D184" s="5"/>
      <c r="E184" s="5" t="s">
        <v>17</v>
      </c>
      <c r="F184" s="5" t="s">
        <v>17</v>
      </c>
      <c r="G184" s="6" t="s">
        <v>131</v>
      </c>
      <c r="H184" s="6" t="s">
        <v>21</v>
      </c>
      <c r="I184" s="6" t="s">
        <v>21</v>
      </c>
      <c r="J184" s="6" t="s">
        <v>28</v>
      </c>
      <c r="K184" s="6" t="s">
        <v>22</v>
      </c>
      <c r="L184" s="6" t="s">
        <v>21</v>
      </c>
      <c r="M184" s="6" t="s">
        <v>23</v>
      </c>
      <c r="N184" s="58">
        <f t="shared" ref="N184:P185" si="37">N185</f>
        <v>115000</v>
      </c>
      <c r="O184" s="58">
        <f t="shared" si="37"/>
        <v>115000</v>
      </c>
      <c r="P184" s="58">
        <f t="shared" si="37"/>
        <v>115000</v>
      </c>
    </row>
    <row r="185" spans="2:16" ht="35.450000000000003" customHeight="1" x14ac:dyDescent="0.25">
      <c r="B185" s="67"/>
      <c r="C185" s="16" t="s">
        <v>166</v>
      </c>
      <c r="D185" s="5"/>
      <c r="E185" s="5"/>
      <c r="F185" s="5"/>
      <c r="G185" s="6" t="s">
        <v>131</v>
      </c>
      <c r="H185" s="6" t="s">
        <v>21</v>
      </c>
      <c r="I185" s="6" t="s">
        <v>21</v>
      </c>
      <c r="J185" s="6" t="s">
        <v>28</v>
      </c>
      <c r="K185" s="6" t="s">
        <v>167</v>
      </c>
      <c r="L185" s="6" t="s">
        <v>21</v>
      </c>
      <c r="M185" s="6" t="s">
        <v>23</v>
      </c>
      <c r="N185" s="58">
        <f t="shared" si="37"/>
        <v>115000</v>
      </c>
      <c r="O185" s="58">
        <f t="shared" si="37"/>
        <v>115000</v>
      </c>
      <c r="P185" s="58">
        <f t="shared" si="37"/>
        <v>115000</v>
      </c>
    </row>
    <row r="186" spans="2:16" ht="20.25" customHeight="1" x14ac:dyDescent="0.25">
      <c r="B186" s="67"/>
      <c r="C186" s="10" t="s">
        <v>74</v>
      </c>
      <c r="D186" s="5"/>
      <c r="E186" s="5"/>
      <c r="F186" s="5"/>
      <c r="G186" s="6" t="s">
        <v>131</v>
      </c>
      <c r="H186" s="6" t="s">
        <v>21</v>
      </c>
      <c r="I186" s="6" t="s">
        <v>21</v>
      </c>
      <c r="J186" s="6" t="s">
        <v>28</v>
      </c>
      <c r="K186" s="6" t="s">
        <v>167</v>
      </c>
      <c r="L186" s="6" t="s">
        <v>21</v>
      </c>
      <c r="M186" s="6" t="s">
        <v>75</v>
      </c>
      <c r="N186" s="58">
        <v>115000</v>
      </c>
      <c r="O186" s="58">
        <v>115000</v>
      </c>
      <c r="P186" s="58">
        <v>115000</v>
      </c>
    </row>
    <row r="187" spans="2:16" ht="15.75" x14ac:dyDescent="0.25">
      <c r="B187" s="67"/>
      <c r="C187" s="10" t="s">
        <v>168</v>
      </c>
      <c r="D187" s="5"/>
      <c r="E187" s="5"/>
      <c r="F187" s="5"/>
      <c r="G187" s="6" t="s">
        <v>131</v>
      </c>
      <c r="H187" s="6" t="s">
        <v>21</v>
      </c>
      <c r="I187" s="6" t="s">
        <v>21</v>
      </c>
      <c r="J187" s="6" t="s">
        <v>34</v>
      </c>
      <c r="K187" s="6" t="s">
        <v>22</v>
      </c>
      <c r="L187" s="6" t="s">
        <v>21</v>
      </c>
      <c r="M187" s="6" t="s">
        <v>23</v>
      </c>
      <c r="N187" s="58">
        <f t="shared" ref="N187:P188" si="38">N188</f>
        <v>15000</v>
      </c>
      <c r="O187" s="58">
        <f t="shared" si="38"/>
        <v>15000</v>
      </c>
      <c r="P187" s="58">
        <f t="shared" si="38"/>
        <v>15000</v>
      </c>
    </row>
    <row r="188" spans="2:16" ht="32.450000000000003" customHeight="1" x14ac:dyDescent="0.25">
      <c r="B188" s="67"/>
      <c r="C188" s="17" t="s">
        <v>166</v>
      </c>
      <c r="D188" s="5"/>
      <c r="E188" s="5"/>
      <c r="F188" s="5"/>
      <c r="G188" s="6" t="s">
        <v>131</v>
      </c>
      <c r="H188" s="6" t="s">
        <v>21</v>
      </c>
      <c r="I188" s="6" t="s">
        <v>21</v>
      </c>
      <c r="J188" s="6" t="s">
        <v>34</v>
      </c>
      <c r="K188" s="6" t="s">
        <v>167</v>
      </c>
      <c r="L188" s="6" t="s">
        <v>21</v>
      </c>
      <c r="M188" s="6" t="s">
        <v>23</v>
      </c>
      <c r="N188" s="58">
        <f t="shared" si="38"/>
        <v>15000</v>
      </c>
      <c r="O188" s="58">
        <f t="shared" si="38"/>
        <v>15000</v>
      </c>
      <c r="P188" s="58">
        <f t="shared" si="38"/>
        <v>15000</v>
      </c>
    </row>
    <row r="189" spans="2:16" ht="21" customHeight="1" x14ac:dyDescent="0.25">
      <c r="B189" s="67"/>
      <c r="C189" s="10" t="s">
        <v>74</v>
      </c>
      <c r="D189" s="5"/>
      <c r="E189" s="5"/>
      <c r="F189" s="5"/>
      <c r="G189" s="6" t="s">
        <v>131</v>
      </c>
      <c r="H189" s="6" t="s">
        <v>21</v>
      </c>
      <c r="I189" s="6" t="s">
        <v>21</v>
      </c>
      <c r="J189" s="6" t="s">
        <v>34</v>
      </c>
      <c r="K189" s="6" t="s">
        <v>167</v>
      </c>
      <c r="L189" s="6" t="s">
        <v>21</v>
      </c>
      <c r="M189" s="6" t="s">
        <v>75</v>
      </c>
      <c r="N189" s="58">
        <v>15000</v>
      </c>
      <c r="O189" s="58">
        <v>15000</v>
      </c>
      <c r="P189" s="58">
        <v>15000</v>
      </c>
    </row>
    <row r="190" spans="2:16" ht="24" customHeight="1" x14ac:dyDescent="0.25">
      <c r="B190" s="67"/>
      <c r="C190" s="10" t="s">
        <v>169</v>
      </c>
      <c r="D190" s="5"/>
      <c r="E190" s="5"/>
      <c r="F190" s="5"/>
      <c r="G190" s="6" t="s">
        <v>131</v>
      </c>
      <c r="H190" s="6" t="s">
        <v>21</v>
      </c>
      <c r="I190" s="6" t="s">
        <v>21</v>
      </c>
      <c r="J190" s="6" t="s">
        <v>38</v>
      </c>
      <c r="K190" s="6" t="s">
        <v>22</v>
      </c>
      <c r="L190" s="6" t="s">
        <v>21</v>
      </c>
      <c r="M190" s="6" t="s">
        <v>23</v>
      </c>
      <c r="N190" s="58">
        <f t="shared" ref="N190:P191" si="39">N191</f>
        <v>90000</v>
      </c>
      <c r="O190" s="58">
        <f t="shared" si="39"/>
        <v>90000</v>
      </c>
      <c r="P190" s="58">
        <f t="shared" si="39"/>
        <v>90000</v>
      </c>
    </row>
    <row r="191" spans="2:16" ht="36" customHeight="1" x14ac:dyDescent="0.25">
      <c r="B191" s="67"/>
      <c r="C191" s="17" t="s">
        <v>166</v>
      </c>
      <c r="D191" s="5"/>
      <c r="E191" s="5"/>
      <c r="F191" s="5"/>
      <c r="G191" s="6" t="s">
        <v>131</v>
      </c>
      <c r="H191" s="6" t="s">
        <v>21</v>
      </c>
      <c r="I191" s="6" t="s">
        <v>21</v>
      </c>
      <c r="J191" s="6" t="s">
        <v>38</v>
      </c>
      <c r="K191" s="6" t="s">
        <v>167</v>
      </c>
      <c r="L191" s="6" t="s">
        <v>21</v>
      </c>
      <c r="M191" s="6" t="s">
        <v>23</v>
      </c>
      <c r="N191" s="58">
        <f t="shared" si="39"/>
        <v>90000</v>
      </c>
      <c r="O191" s="58">
        <f t="shared" si="39"/>
        <v>90000</v>
      </c>
      <c r="P191" s="58">
        <f t="shared" si="39"/>
        <v>90000</v>
      </c>
    </row>
    <row r="192" spans="2:16" ht="20.25" customHeight="1" x14ac:dyDescent="0.25">
      <c r="B192" s="67"/>
      <c r="C192" s="10" t="s">
        <v>74</v>
      </c>
      <c r="D192" s="5"/>
      <c r="E192" s="5"/>
      <c r="F192" s="5"/>
      <c r="G192" s="6" t="s">
        <v>131</v>
      </c>
      <c r="H192" s="6" t="s">
        <v>21</v>
      </c>
      <c r="I192" s="6" t="s">
        <v>21</v>
      </c>
      <c r="J192" s="6" t="s">
        <v>38</v>
      </c>
      <c r="K192" s="6" t="s">
        <v>167</v>
      </c>
      <c r="L192" s="6" t="s">
        <v>21</v>
      </c>
      <c r="M192" s="6" t="s">
        <v>75</v>
      </c>
      <c r="N192" s="58">
        <v>90000</v>
      </c>
      <c r="O192" s="58">
        <v>90000</v>
      </c>
      <c r="P192" s="58">
        <v>90000</v>
      </c>
    </row>
    <row r="193" spans="2:16" ht="35.450000000000003" customHeight="1" x14ac:dyDescent="0.25">
      <c r="B193" s="67"/>
      <c r="C193" s="10" t="s">
        <v>170</v>
      </c>
      <c r="D193" s="5"/>
      <c r="E193" s="5"/>
      <c r="F193" s="5"/>
      <c r="G193" s="6" t="s">
        <v>131</v>
      </c>
      <c r="H193" s="6" t="s">
        <v>21</v>
      </c>
      <c r="I193" s="6" t="s">
        <v>21</v>
      </c>
      <c r="J193" s="6" t="s">
        <v>41</v>
      </c>
      <c r="K193" s="6" t="s">
        <v>22</v>
      </c>
      <c r="L193" s="6" t="s">
        <v>21</v>
      </c>
      <c r="M193" s="6" t="s">
        <v>23</v>
      </c>
      <c r="N193" s="58">
        <f t="shared" ref="N193:P194" si="40">N194</f>
        <v>20000</v>
      </c>
      <c r="O193" s="58">
        <f t="shared" si="40"/>
        <v>20000</v>
      </c>
      <c r="P193" s="58">
        <f t="shared" si="40"/>
        <v>20000</v>
      </c>
    </row>
    <row r="194" spans="2:16" ht="34.5" customHeight="1" x14ac:dyDescent="0.25">
      <c r="B194" s="67"/>
      <c r="C194" s="17" t="s">
        <v>166</v>
      </c>
      <c r="D194" s="5"/>
      <c r="E194" s="5"/>
      <c r="F194" s="5"/>
      <c r="G194" s="6" t="s">
        <v>131</v>
      </c>
      <c r="H194" s="6" t="s">
        <v>21</v>
      </c>
      <c r="I194" s="6" t="s">
        <v>21</v>
      </c>
      <c r="J194" s="6" t="s">
        <v>41</v>
      </c>
      <c r="K194" s="6" t="s">
        <v>167</v>
      </c>
      <c r="L194" s="6" t="s">
        <v>21</v>
      </c>
      <c r="M194" s="6" t="s">
        <v>23</v>
      </c>
      <c r="N194" s="58">
        <f t="shared" si="40"/>
        <v>20000</v>
      </c>
      <c r="O194" s="58">
        <f t="shared" si="40"/>
        <v>20000</v>
      </c>
      <c r="P194" s="58">
        <f t="shared" si="40"/>
        <v>20000</v>
      </c>
    </row>
    <row r="195" spans="2:16" ht="24" customHeight="1" x14ac:dyDescent="0.25">
      <c r="B195" s="67"/>
      <c r="C195" s="10" t="s">
        <v>74</v>
      </c>
      <c r="D195" s="5"/>
      <c r="E195" s="5"/>
      <c r="F195" s="5"/>
      <c r="G195" s="6" t="s">
        <v>131</v>
      </c>
      <c r="H195" s="6" t="s">
        <v>21</v>
      </c>
      <c r="I195" s="6" t="s">
        <v>21</v>
      </c>
      <c r="J195" s="6" t="s">
        <v>41</v>
      </c>
      <c r="K195" s="6" t="s">
        <v>167</v>
      </c>
      <c r="L195" s="6" t="s">
        <v>21</v>
      </c>
      <c r="M195" s="6" t="s">
        <v>75</v>
      </c>
      <c r="N195" s="58">
        <v>20000</v>
      </c>
      <c r="O195" s="58">
        <v>20000</v>
      </c>
      <c r="P195" s="58">
        <v>20000</v>
      </c>
    </row>
    <row r="196" spans="2:16" ht="31.5" x14ac:dyDescent="0.25">
      <c r="B196" s="67"/>
      <c r="C196" s="10" t="s">
        <v>171</v>
      </c>
      <c r="D196" s="5"/>
      <c r="E196" s="5"/>
      <c r="F196" s="5"/>
      <c r="G196" s="6" t="s">
        <v>131</v>
      </c>
      <c r="H196" s="6" t="s">
        <v>21</v>
      </c>
      <c r="I196" s="6" t="s">
        <v>21</v>
      </c>
      <c r="J196" s="6" t="s">
        <v>44</v>
      </c>
      <c r="K196" s="6" t="s">
        <v>22</v>
      </c>
      <c r="L196" s="6" t="s">
        <v>21</v>
      </c>
      <c r="M196" s="6" t="s">
        <v>23</v>
      </c>
      <c r="N196" s="58">
        <f t="shared" ref="N196:P197" si="41">N197</f>
        <v>10000</v>
      </c>
      <c r="O196" s="58">
        <f t="shared" si="41"/>
        <v>10000</v>
      </c>
      <c r="P196" s="58">
        <f t="shared" si="41"/>
        <v>10000</v>
      </c>
    </row>
    <row r="197" spans="2:16" ht="34.5" customHeight="1" x14ac:dyDescent="0.25">
      <c r="B197" s="67"/>
      <c r="C197" s="16" t="s">
        <v>166</v>
      </c>
      <c r="D197" s="5"/>
      <c r="E197" s="5"/>
      <c r="F197" s="5"/>
      <c r="G197" s="6" t="s">
        <v>131</v>
      </c>
      <c r="H197" s="6" t="s">
        <v>21</v>
      </c>
      <c r="I197" s="6" t="s">
        <v>21</v>
      </c>
      <c r="J197" s="6" t="s">
        <v>44</v>
      </c>
      <c r="K197" s="6" t="s">
        <v>167</v>
      </c>
      <c r="L197" s="6" t="s">
        <v>21</v>
      </c>
      <c r="M197" s="6" t="s">
        <v>23</v>
      </c>
      <c r="N197" s="58">
        <f t="shared" si="41"/>
        <v>10000</v>
      </c>
      <c r="O197" s="58">
        <f t="shared" si="41"/>
        <v>10000</v>
      </c>
      <c r="P197" s="58">
        <f t="shared" si="41"/>
        <v>10000</v>
      </c>
    </row>
    <row r="198" spans="2:16" ht="21" customHeight="1" x14ac:dyDescent="0.25">
      <c r="B198" s="67"/>
      <c r="C198" s="10" t="s">
        <v>74</v>
      </c>
      <c r="D198" s="5"/>
      <c r="E198" s="5"/>
      <c r="F198" s="5"/>
      <c r="G198" s="6" t="s">
        <v>131</v>
      </c>
      <c r="H198" s="6" t="s">
        <v>21</v>
      </c>
      <c r="I198" s="6" t="s">
        <v>21</v>
      </c>
      <c r="J198" s="6" t="s">
        <v>44</v>
      </c>
      <c r="K198" s="6" t="s">
        <v>167</v>
      </c>
      <c r="L198" s="6" t="s">
        <v>21</v>
      </c>
      <c r="M198" s="6" t="s">
        <v>75</v>
      </c>
      <c r="N198" s="58">
        <v>10000</v>
      </c>
      <c r="O198" s="58">
        <v>10000</v>
      </c>
      <c r="P198" s="58">
        <v>10000</v>
      </c>
    </row>
    <row r="199" spans="2:16" ht="37.5" customHeight="1" x14ac:dyDescent="0.25">
      <c r="B199" s="69">
        <v>7</v>
      </c>
      <c r="C199" s="85" t="s">
        <v>172</v>
      </c>
      <c r="D199" s="30"/>
      <c r="E199" s="26" t="s">
        <v>17</v>
      </c>
      <c r="F199" s="26" t="s">
        <v>17</v>
      </c>
      <c r="G199" s="34" t="s">
        <v>173</v>
      </c>
      <c r="H199" s="34" t="s">
        <v>21</v>
      </c>
      <c r="I199" s="34" t="s">
        <v>21</v>
      </c>
      <c r="J199" s="34" t="s">
        <v>21</v>
      </c>
      <c r="K199" s="34" t="s">
        <v>22</v>
      </c>
      <c r="L199" s="34" t="s">
        <v>21</v>
      </c>
      <c r="M199" s="34" t="s">
        <v>23</v>
      </c>
      <c r="N199" s="59">
        <f>N200+N209</f>
        <v>3516525.95</v>
      </c>
      <c r="O199" s="59">
        <f>O200+O209</f>
        <v>2021074.21</v>
      </c>
      <c r="P199" s="59">
        <f>P200+P209</f>
        <v>2086717.18</v>
      </c>
    </row>
    <row r="200" spans="2:16" ht="31.5" x14ac:dyDescent="0.25">
      <c r="B200" s="67"/>
      <c r="C200" s="78" t="s">
        <v>174</v>
      </c>
      <c r="D200" s="4"/>
      <c r="E200" s="5" t="s">
        <v>17</v>
      </c>
      <c r="F200" s="5" t="s">
        <v>17</v>
      </c>
      <c r="G200" s="6" t="s">
        <v>173</v>
      </c>
      <c r="H200" s="6" t="s">
        <v>175</v>
      </c>
      <c r="I200" s="6" t="s">
        <v>21</v>
      </c>
      <c r="J200" s="6" t="s">
        <v>21</v>
      </c>
      <c r="K200" s="6" t="s">
        <v>22</v>
      </c>
      <c r="L200" s="6" t="s">
        <v>21</v>
      </c>
      <c r="M200" s="6" t="s">
        <v>23</v>
      </c>
      <c r="N200" s="58">
        <f>N201+N204</f>
        <v>3516525.95</v>
      </c>
      <c r="O200" s="58">
        <f>O201+O204</f>
        <v>2021074.21</v>
      </c>
      <c r="P200" s="58">
        <f>P201+P204</f>
        <v>2086717.18</v>
      </c>
    </row>
    <row r="201" spans="2:16" ht="33.75" customHeight="1" x14ac:dyDescent="0.25">
      <c r="B201" s="79"/>
      <c r="C201" s="10" t="s">
        <v>176</v>
      </c>
      <c r="D201" s="12"/>
      <c r="E201" s="13" t="s">
        <v>17</v>
      </c>
      <c r="F201" s="13" t="s">
        <v>17</v>
      </c>
      <c r="G201" s="14" t="s">
        <v>173</v>
      </c>
      <c r="H201" s="18">
        <v>1</v>
      </c>
      <c r="I201" s="18">
        <v>0</v>
      </c>
      <c r="J201" s="18">
        <v>1</v>
      </c>
      <c r="K201" s="6" t="s">
        <v>22</v>
      </c>
      <c r="L201" s="19">
        <v>0</v>
      </c>
      <c r="M201" s="14" t="s">
        <v>23</v>
      </c>
      <c r="N201" s="58">
        <f t="shared" ref="N201:P202" si="42">N202</f>
        <v>1711700</v>
      </c>
      <c r="O201" s="58">
        <f t="shared" si="42"/>
        <v>200000</v>
      </c>
      <c r="P201" s="58">
        <f t="shared" si="42"/>
        <v>200000</v>
      </c>
    </row>
    <row r="202" spans="2:16" ht="20.25" customHeight="1" x14ac:dyDescent="0.25">
      <c r="B202" s="79"/>
      <c r="C202" s="10" t="s">
        <v>177</v>
      </c>
      <c r="D202" s="4"/>
      <c r="E202" s="5"/>
      <c r="F202" s="5"/>
      <c r="G202" s="6" t="s">
        <v>17</v>
      </c>
      <c r="H202" s="121">
        <v>1</v>
      </c>
      <c r="I202" s="121">
        <v>0</v>
      </c>
      <c r="J202" s="121">
        <v>1</v>
      </c>
      <c r="K202" s="121" t="s">
        <v>372</v>
      </c>
      <c r="L202" s="121">
        <v>0</v>
      </c>
      <c r="M202" s="6" t="s">
        <v>23</v>
      </c>
      <c r="N202" s="58">
        <f t="shared" si="42"/>
        <v>1711700</v>
      </c>
      <c r="O202" s="58">
        <f t="shared" si="42"/>
        <v>200000</v>
      </c>
      <c r="P202" s="58">
        <f t="shared" si="42"/>
        <v>200000</v>
      </c>
    </row>
    <row r="203" spans="2:16" ht="19.5" customHeight="1" x14ac:dyDescent="0.25">
      <c r="B203" s="79"/>
      <c r="C203" s="10" t="s">
        <v>74</v>
      </c>
      <c r="D203" s="4"/>
      <c r="E203" s="5"/>
      <c r="F203" s="5"/>
      <c r="G203" s="6" t="s">
        <v>17</v>
      </c>
      <c r="H203" s="121">
        <v>1</v>
      </c>
      <c r="I203" s="121">
        <v>0</v>
      </c>
      <c r="J203" s="121">
        <v>1</v>
      </c>
      <c r="K203" s="121" t="s">
        <v>372</v>
      </c>
      <c r="L203" s="121">
        <v>0</v>
      </c>
      <c r="M203" s="6" t="s">
        <v>75</v>
      </c>
      <c r="N203" s="58">
        <f>200000+1511700</f>
        <v>1711700</v>
      </c>
      <c r="O203" s="58">
        <v>200000</v>
      </c>
      <c r="P203" s="58">
        <v>200000</v>
      </c>
    </row>
    <row r="204" spans="2:16" ht="47.25" x14ac:dyDescent="0.25">
      <c r="B204" s="67"/>
      <c r="C204" s="10" t="s">
        <v>178</v>
      </c>
      <c r="D204" s="12"/>
      <c r="E204" s="13" t="s">
        <v>17</v>
      </c>
      <c r="F204" s="13" t="s">
        <v>17</v>
      </c>
      <c r="G204" s="6" t="s">
        <v>173</v>
      </c>
      <c r="H204" s="121">
        <v>1</v>
      </c>
      <c r="I204" s="121">
        <v>0</v>
      </c>
      <c r="J204" s="121">
        <v>4</v>
      </c>
      <c r="K204" s="6" t="s">
        <v>22</v>
      </c>
      <c r="L204" s="6" t="s">
        <v>21</v>
      </c>
      <c r="M204" s="6" t="s">
        <v>23</v>
      </c>
      <c r="N204" s="58">
        <f t="shared" ref="N204:P205" si="43">N205</f>
        <v>1804825.95</v>
      </c>
      <c r="O204" s="58">
        <f t="shared" si="43"/>
        <v>1821074.21</v>
      </c>
      <c r="P204" s="58">
        <f t="shared" si="43"/>
        <v>1886717.18</v>
      </c>
    </row>
    <row r="205" spans="2:16" ht="31.5" x14ac:dyDescent="0.25">
      <c r="B205" s="79"/>
      <c r="C205" s="24" t="s">
        <v>179</v>
      </c>
      <c r="D205" s="4"/>
      <c r="E205" s="5"/>
      <c r="F205" s="5"/>
      <c r="G205" s="6" t="s">
        <v>17</v>
      </c>
      <c r="H205" s="121">
        <v>1</v>
      </c>
      <c r="I205" s="121">
        <v>0</v>
      </c>
      <c r="J205" s="121">
        <v>4</v>
      </c>
      <c r="K205" s="6" t="s">
        <v>180</v>
      </c>
      <c r="L205" s="20">
        <v>0</v>
      </c>
      <c r="M205" s="6" t="s">
        <v>23</v>
      </c>
      <c r="N205" s="58">
        <f t="shared" si="43"/>
        <v>1804825.95</v>
      </c>
      <c r="O205" s="58">
        <f t="shared" si="43"/>
        <v>1821074.21</v>
      </c>
      <c r="P205" s="58">
        <f t="shared" si="43"/>
        <v>1886717.18</v>
      </c>
    </row>
    <row r="206" spans="2:16" ht="31.5" x14ac:dyDescent="0.25">
      <c r="B206" s="79"/>
      <c r="C206" s="57" t="s">
        <v>181</v>
      </c>
      <c r="D206" s="4"/>
      <c r="E206" s="5"/>
      <c r="F206" s="5"/>
      <c r="G206" s="6" t="s">
        <v>17</v>
      </c>
      <c r="H206" s="121">
        <v>1</v>
      </c>
      <c r="I206" s="121">
        <v>0</v>
      </c>
      <c r="J206" s="121">
        <v>4</v>
      </c>
      <c r="K206" s="6" t="s">
        <v>180</v>
      </c>
      <c r="L206" s="121">
        <v>1</v>
      </c>
      <c r="M206" s="6" t="s">
        <v>23</v>
      </c>
      <c r="N206" s="58">
        <f>N207+N208</f>
        <v>1804825.95</v>
      </c>
      <c r="O206" s="58">
        <f>O207+O208</f>
        <v>1821074.21</v>
      </c>
      <c r="P206" s="58">
        <f>P207+P208</f>
        <v>1886717.18</v>
      </c>
    </row>
    <row r="207" spans="2:16" ht="24" customHeight="1" x14ac:dyDescent="0.25">
      <c r="B207" s="67"/>
      <c r="C207" s="10" t="s">
        <v>182</v>
      </c>
      <c r="D207" s="10"/>
      <c r="E207" s="10"/>
      <c r="F207" s="10"/>
      <c r="G207" s="6" t="s">
        <v>17</v>
      </c>
      <c r="H207" s="121">
        <v>1</v>
      </c>
      <c r="I207" s="121">
        <v>0</v>
      </c>
      <c r="J207" s="121">
        <v>4</v>
      </c>
      <c r="K207" s="6" t="s">
        <v>180</v>
      </c>
      <c r="L207" s="121">
        <v>1</v>
      </c>
      <c r="M207" s="6" t="s">
        <v>183</v>
      </c>
      <c r="N207" s="58">
        <v>1804825.95</v>
      </c>
      <c r="O207" s="58">
        <v>1821074.21</v>
      </c>
      <c r="P207" s="58">
        <v>1886717.18</v>
      </c>
    </row>
    <row r="208" spans="2:16" ht="23.25" hidden="1" customHeight="1" x14ac:dyDescent="0.25">
      <c r="B208" s="67"/>
      <c r="C208" s="10" t="s">
        <v>74</v>
      </c>
      <c r="D208" s="10"/>
      <c r="E208" s="10"/>
      <c r="F208" s="10"/>
      <c r="G208" s="6" t="s">
        <v>17</v>
      </c>
      <c r="H208" s="121">
        <v>1</v>
      </c>
      <c r="I208" s="121">
        <v>0</v>
      </c>
      <c r="J208" s="121">
        <v>4</v>
      </c>
      <c r="K208" s="6" t="s">
        <v>184</v>
      </c>
      <c r="L208" s="121">
        <v>1</v>
      </c>
      <c r="M208" s="6" t="s">
        <v>75</v>
      </c>
      <c r="N208" s="58"/>
      <c r="O208" s="58"/>
      <c r="P208" s="58"/>
    </row>
    <row r="209" spans="2:16" ht="36.75" hidden="1" customHeight="1" x14ac:dyDescent="0.25">
      <c r="B209" s="67"/>
      <c r="C209" s="21" t="s">
        <v>185</v>
      </c>
      <c r="D209" s="4"/>
      <c r="E209" s="5"/>
      <c r="F209" s="5"/>
      <c r="G209" s="6" t="s">
        <v>17</v>
      </c>
      <c r="H209" s="6" t="s">
        <v>34</v>
      </c>
      <c r="I209" s="6" t="s">
        <v>21</v>
      </c>
      <c r="J209" s="6" t="s">
        <v>21</v>
      </c>
      <c r="K209" s="6" t="s">
        <v>22</v>
      </c>
      <c r="L209" s="6" t="s">
        <v>21</v>
      </c>
      <c r="M209" s="6" t="s">
        <v>23</v>
      </c>
      <c r="N209" s="58">
        <f>N210</f>
        <v>0</v>
      </c>
      <c r="O209" s="58">
        <f>O210</f>
        <v>0</v>
      </c>
      <c r="P209" s="58">
        <f>P210</f>
        <v>0</v>
      </c>
    </row>
    <row r="210" spans="2:16" ht="31.5" hidden="1" x14ac:dyDescent="0.25">
      <c r="B210" s="67"/>
      <c r="C210" s="10" t="s">
        <v>186</v>
      </c>
      <c r="D210" s="4"/>
      <c r="E210" s="5"/>
      <c r="F210" s="5"/>
      <c r="G210" s="6" t="s">
        <v>17</v>
      </c>
      <c r="H210" s="6" t="s">
        <v>34</v>
      </c>
      <c r="I210" s="6" t="s">
        <v>21</v>
      </c>
      <c r="J210" s="6" t="s">
        <v>28</v>
      </c>
      <c r="K210" s="6" t="s">
        <v>187</v>
      </c>
      <c r="L210" s="6" t="s">
        <v>21</v>
      </c>
      <c r="M210" s="6" t="s">
        <v>23</v>
      </c>
      <c r="N210" s="58">
        <f>N213</f>
        <v>0</v>
      </c>
      <c r="O210" s="58">
        <f>O213</f>
        <v>0</v>
      </c>
      <c r="P210" s="58">
        <f>P213</f>
        <v>0</v>
      </c>
    </row>
    <row r="211" spans="2:16" ht="24.75" hidden="1" customHeight="1" x14ac:dyDescent="0.25">
      <c r="B211" s="67"/>
      <c r="C211" s="10" t="s">
        <v>188</v>
      </c>
      <c r="D211" s="4"/>
      <c r="E211" s="5"/>
      <c r="F211" s="5"/>
      <c r="G211" s="6" t="s">
        <v>17</v>
      </c>
      <c r="H211" s="6" t="s">
        <v>34</v>
      </c>
      <c r="I211" s="6"/>
      <c r="J211" s="6"/>
      <c r="K211" s="6" t="s">
        <v>187</v>
      </c>
      <c r="L211" s="6"/>
      <c r="M211" s="6"/>
      <c r="N211" s="58"/>
      <c r="O211" s="58"/>
      <c r="P211" s="58"/>
    </row>
    <row r="212" spans="2:16" ht="15.75" hidden="1" x14ac:dyDescent="0.25">
      <c r="B212" s="67"/>
      <c r="C212" s="10" t="s">
        <v>189</v>
      </c>
      <c r="D212" s="4"/>
      <c r="E212" s="5"/>
      <c r="F212" s="5"/>
      <c r="G212" s="6" t="s">
        <v>17</v>
      </c>
      <c r="H212" s="6" t="s">
        <v>34</v>
      </c>
      <c r="I212" s="6"/>
      <c r="J212" s="6"/>
      <c r="K212" s="6" t="s">
        <v>187</v>
      </c>
      <c r="L212" s="6"/>
      <c r="M212" s="6" t="s">
        <v>190</v>
      </c>
      <c r="N212" s="58"/>
      <c r="O212" s="58"/>
      <c r="P212" s="58"/>
    </row>
    <row r="213" spans="2:16" ht="15.75" hidden="1" x14ac:dyDescent="0.25">
      <c r="B213" s="67"/>
      <c r="C213" s="22" t="s">
        <v>189</v>
      </c>
      <c r="D213" s="4"/>
      <c r="E213" s="5"/>
      <c r="F213" s="5"/>
      <c r="G213" s="6" t="s">
        <v>17</v>
      </c>
      <c r="H213" s="6" t="s">
        <v>34</v>
      </c>
      <c r="I213" s="6" t="s">
        <v>21</v>
      </c>
      <c r="J213" s="6" t="s">
        <v>28</v>
      </c>
      <c r="K213" s="6" t="s">
        <v>187</v>
      </c>
      <c r="L213" s="6" t="s">
        <v>21</v>
      </c>
      <c r="M213" s="6" t="s">
        <v>190</v>
      </c>
      <c r="N213" s="58">
        <v>0</v>
      </c>
      <c r="O213" s="58">
        <v>0</v>
      </c>
      <c r="P213" s="58">
        <v>0</v>
      </c>
    </row>
    <row r="214" spans="2:16" ht="47.25" x14ac:dyDescent="0.25">
      <c r="B214" s="69">
        <v>8</v>
      </c>
      <c r="C214" s="76" t="s">
        <v>191</v>
      </c>
      <c r="D214" s="30"/>
      <c r="E214" s="26" t="s">
        <v>18</v>
      </c>
      <c r="F214" s="26" t="s">
        <v>192</v>
      </c>
      <c r="G214" s="34" t="s">
        <v>193</v>
      </c>
      <c r="H214" s="34" t="s">
        <v>20</v>
      </c>
      <c r="I214" s="34" t="s">
        <v>21</v>
      </c>
      <c r="J214" s="34" t="s">
        <v>21</v>
      </c>
      <c r="K214" s="34" t="s">
        <v>22</v>
      </c>
      <c r="L214" s="34" t="s">
        <v>21</v>
      </c>
      <c r="M214" s="34" t="s">
        <v>23</v>
      </c>
      <c r="N214" s="59">
        <f t="shared" ref="N214:P216" si="44">N215</f>
        <v>2446838.92</v>
      </c>
      <c r="O214" s="59">
        <f t="shared" si="44"/>
        <v>2446838.92</v>
      </c>
      <c r="P214" s="59">
        <f t="shared" si="44"/>
        <v>2446838.92</v>
      </c>
    </row>
    <row r="215" spans="2:16" ht="24" customHeight="1" x14ac:dyDescent="0.25">
      <c r="B215" s="75"/>
      <c r="C215" s="23" t="s">
        <v>194</v>
      </c>
      <c r="D215" s="4"/>
      <c r="E215" s="5"/>
      <c r="F215" s="5"/>
      <c r="G215" s="6" t="s">
        <v>85</v>
      </c>
      <c r="H215" s="6" t="s">
        <v>21</v>
      </c>
      <c r="I215" s="6" t="s">
        <v>21</v>
      </c>
      <c r="J215" s="6" t="s">
        <v>28</v>
      </c>
      <c r="K215" s="6" t="s">
        <v>22</v>
      </c>
      <c r="L215" s="6" t="s">
        <v>21</v>
      </c>
      <c r="M215" s="6" t="s">
        <v>23</v>
      </c>
      <c r="N215" s="58">
        <f t="shared" si="44"/>
        <v>2446838.92</v>
      </c>
      <c r="O215" s="58">
        <f t="shared" si="44"/>
        <v>2446838.92</v>
      </c>
      <c r="P215" s="58">
        <f t="shared" si="44"/>
        <v>2446838.92</v>
      </c>
    </row>
    <row r="216" spans="2:16" ht="24" customHeight="1" x14ac:dyDescent="0.25">
      <c r="B216" s="67"/>
      <c r="C216" s="23" t="s">
        <v>195</v>
      </c>
      <c r="D216" s="4"/>
      <c r="E216" s="5"/>
      <c r="F216" s="5"/>
      <c r="G216" s="6" t="s">
        <v>85</v>
      </c>
      <c r="H216" s="6" t="s">
        <v>21</v>
      </c>
      <c r="I216" s="6" t="s">
        <v>21</v>
      </c>
      <c r="J216" s="6" t="s">
        <v>28</v>
      </c>
      <c r="K216" s="6" t="s">
        <v>196</v>
      </c>
      <c r="L216" s="6" t="s">
        <v>21</v>
      </c>
      <c r="M216" s="6" t="s">
        <v>23</v>
      </c>
      <c r="N216" s="58">
        <f t="shared" si="44"/>
        <v>2446838.92</v>
      </c>
      <c r="O216" s="58">
        <f t="shared" si="44"/>
        <v>2446838.92</v>
      </c>
      <c r="P216" s="58">
        <f t="shared" si="44"/>
        <v>2446838.92</v>
      </c>
    </row>
    <row r="217" spans="2:16" ht="20.25" customHeight="1" x14ac:dyDescent="0.25">
      <c r="B217" s="67"/>
      <c r="C217" s="10" t="s">
        <v>74</v>
      </c>
      <c r="D217" s="4"/>
      <c r="E217" s="5"/>
      <c r="F217" s="5"/>
      <c r="G217" s="6" t="s">
        <v>85</v>
      </c>
      <c r="H217" s="6" t="s">
        <v>21</v>
      </c>
      <c r="I217" s="6" t="s">
        <v>21</v>
      </c>
      <c r="J217" s="6" t="s">
        <v>28</v>
      </c>
      <c r="K217" s="6" t="s">
        <v>196</v>
      </c>
      <c r="L217" s="6" t="s">
        <v>21</v>
      </c>
      <c r="M217" s="6" t="s">
        <v>75</v>
      </c>
      <c r="N217" s="58">
        <v>2446838.92</v>
      </c>
      <c r="O217" s="58">
        <v>2446838.92</v>
      </c>
      <c r="P217" s="58">
        <v>2446838.92</v>
      </c>
    </row>
    <row r="218" spans="2:16" ht="39.75" customHeight="1" x14ac:dyDescent="0.25">
      <c r="B218" s="69">
        <v>9</v>
      </c>
      <c r="C218" s="76" t="s">
        <v>197</v>
      </c>
      <c r="D218" s="30"/>
      <c r="E218" s="26" t="s">
        <v>18</v>
      </c>
      <c r="F218" s="26" t="s">
        <v>192</v>
      </c>
      <c r="G218" s="34" t="s">
        <v>198</v>
      </c>
      <c r="H218" s="34" t="s">
        <v>20</v>
      </c>
      <c r="I218" s="34" t="s">
        <v>21</v>
      </c>
      <c r="J218" s="34" t="s">
        <v>21</v>
      </c>
      <c r="K218" s="34" t="s">
        <v>26</v>
      </c>
      <c r="L218" s="34" t="s">
        <v>21</v>
      </c>
      <c r="M218" s="34" t="s">
        <v>23</v>
      </c>
      <c r="N218" s="59">
        <f>N219+N222+N225+N231+N228</f>
        <v>1226200</v>
      </c>
      <c r="O218" s="59">
        <f t="shared" ref="O218:P218" si="45">O219+O222+O225+O231+O228</f>
        <v>1226200</v>
      </c>
      <c r="P218" s="59">
        <f t="shared" si="45"/>
        <v>1226200</v>
      </c>
    </row>
    <row r="219" spans="2:16" ht="15.75" hidden="1" x14ac:dyDescent="0.25">
      <c r="B219" s="121"/>
      <c r="C219" s="10" t="s">
        <v>199</v>
      </c>
      <c r="D219" s="4"/>
      <c r="E219" s="5"/>
      <c r="F219" s="5"/>
      <c r="G219" s="6" t="s">
        <v>198</v>
      </c>
      <c r="H219" s="6" t="s">
        <v>21</v>
      </c>
      <c r="I219" s="6" t="s">
        <v>21</v>
      </c>
      <c r="J219" s="6" t="s">
        <v>28</v>
      </c>
      <c r="K219" s="6" t="s">
        <v>22</v>
      </c>
      <c r="L219" s="6" t="s">
        <v>21</v>
      </c>
      <c r="M219" s="6" t="s">
        <v>23</v>
      </c>
      <c r="N219" s="58">
        <f>N220</f>
        <v>0</v>
      </c>
      <c r="O219" s="58">
        <f t="shared" ref="O219:P220" si="46">O220</f>
        <v>0</v>
      </c>
      <c r="P219" s="58">
        <f t="shared" si="46"/>
        <v>0</v>
      </c>
    </row>
    <row r="220" spans="2:16" ht="31.5" hidden="1" x14ac:dyDescent="0.25">
      <c r="B220" s="121"/>
      <c r="C220" s="10" t="s">
        <v>200</v>
      </c>
      <c r="D220" s="4"/>
      <c r="E220" s="5"/>
      <c r="F220" s="5"/>
      <c r="G220" s="6" t="s">
        <v>68</v>
      </c>
      <c r="H220" s="6" t="s">
        <v>21</v>
      </c>
      <c r="I220" s="6" t="s">
        <v>21</v>
      </c>
      <c r="J220" s="6" t="s">
        <v>28</v>
      </c>
      <c r="K220" s="6" t="s">
        <v>201</v>
      </c>
      <c r="L220" s="6" t="s">
        <v>21</v>
      </c>
      <c r="M220" s="6" t="s">
        <v>23</v>
      </c>
      <c r="N220" s="58">
        <f>N221</f>
        <v>0</v>
      </c>
      <c r="O220" s="58">
        <f t="shared" si="46"/>
        <v>0</v>
      </c>
      <c r="P220" s="58">
        <f t="shared" si="46"/>
        <v>0</v>
      </c>
    </row>
    <row r="221" spans="2:16" ht="17.25" hidden="1" customHeight="1" x14ac:dyDescent="0.25">
      <c r="B221" s="67"/>
      <c r="C221" s="10" t="s">
        <v>74</v>
      </c>
      <c r="D221" s="4"/>
      <c r="E221" s="5"/>
      <c r="F221" s="5"/>
      <c r="G221" s="6" t="s">
        <v>68</v>
      </c>
      <c r="H221" s="6" t="s">
        <v>21</v>
      </c>
      <c r="I221" s="6" t="s">
        <v>21</v>
      </c>
      <c r="J221" s="6" t="s">
        <v>28</v>
      </c>
      <c r="K221" s="6" t="s">
        <v>201</v>
      </c>
      <c r="L221" s="6" t="s">
        <v>21</v>
      </c>
      <c r="M221" s="6" t="s">
        <v>75</v>
      </c>
      <c r="N221" s="58"/>
      <c r="O221" s="58"/>
      <c r="P221" s="58"/>
    </row>
    <row r="222" spans="2:16" ht="33" customHeight="1" x14ac:dyDescent="0.25">
      <c r="B222" s="67"/>
      <c r="C222" s="10" t="s">
        <v>202</v>
      </c>
      <c r="D222" s="4"/>
      <c r="E222" s="5"/>
      <c r="F222" s="5"/>
      <c r="G222" s="6" t="s">
        <v>68</v>
      </c>
      <c r="H222" s="6" t="s">
        <v>21</v>
      </c>
      <c r="I222" s="6" t="s">
        <v>21</v>
      </c>
      <c r="J222" s="6" t="s">
        <v>34</v>
      </c>
      <c r="K222" s="6" t="s">
        <v>22</v>
      </c>
      <c r="L222" s="6" t="s">
        <v>21</v>
      </c>
      <c r="M222" s="6" t="s">
        <v>23</v>
      </c>
      <c r="N222" s="58">
        <f>N223</f>
        <v>426200</v>
      </c>
      <c r="O222" s="58">
        <f t="shared" ref="O222:P223" si="47">O223</f>
        <v>426200</v>
      </c>
      <c r="P222" s="58">
        <f t="shared" si="47"/>
        <v>426200</v>
      </c>
    </row>
    <row r="223" spans="2:16" ht="33" customHeight="1" x14ac:dyDescent="0.25">
      <c r="B223" s="67"/>
      <c r="C223" s="10" t="s">
        <v>200</v>
      </c>
      <c r="D223" s="4"/>
      <c r="E223" s="5"/>
      <c r="F223" s="5"/>
      <c r="G223" s="6" t="s">
        <v>68</v>
      </c>
      <c r="H223" s="6" t="s">
        <v>21</v>
      </c>
      <c r="I223" s="6" t="s">
        <v>21</v>
      </c>
      <c r="J223" s="6" t="s">
        <v>34</v>
      </c>
      <c r="K223" s="6" t="s">
        <v>201</v>
      </c>
      <c r="L223" s="6" t="s">
        <v>21</v>
      </c>
      <c r="M223" s="6" t="s">
        <v>23</v>
      </c>
      <c r="N223" s="58">
        <f>N224</f>
        <v>426200</v>
      </c>
      <c r="O223" s="58">
        <f t="shared" si="47"/>
        <v>426200</v>
      </c>
      <c r="P223" s="58">
        <f t="shared" si="47"/>
        <v>426200</v>
      </c>
    </row>
    <row r="224" spans="2:16" ht="17.25" customHeight="1" x14ac:dyDescent="0.25">
      <c r="B224" s="67"/>
      <c r="C224" s="10" t="s">
        <v>74</v>
      </c>
      <c r="D224" s="4"/>
      <c r="E224" s="5"/>
      <c r="F224" s="5"/>
      <c r="G224" s="6" t="s">
        <v>68</v>
      </c>
      <c r="H224" s="6" t="s">
        <v>21</v>
      </c>
      <c r="I224" s="6" t="s">
        <v>21</v>
      </c>
      <c r="J224" s="6" t="s">
        <v>34</v>
      </c>
      <c r="K224" s="6" t="s">
        <v>201</v>
      </c>
      <c r="L224" s="6" t="s">
        <v>21</v>
      </c>
      <c r="M224" s="6" t="s">
        <v>75</v>
      </c>
      <c r="N224" s="58">
        <v>426200</v>
      </c>
      <c r="O224" s="58">
        <v>426200</v>
      </c>
      <c r="P224" s="58">
        <v>426200</v>
      </c>
    </row>
    <row r="225" spans="2:16" ht="39.6" hidden="1" customHeight="1" x14ac:dyDescent="0.25">
      <c r="B225" s="67"/>
      <c r="C225" s="10" t="s">
        <v>203</v>
      </c>
      <c r="D225" s="4"/>
      <c r="E225" s="5"/>
      <c r="F225" s="5"/>
      <c r="G225" s="6" t="s">
        <v>68</v>
      </c>
      <c r="H225" s="6" t="s">
        <v>21</v>
      </c>
      <c r="I225" s="6" t="s">
        <v>21</v>
      </c>
      <c r="J225" s="6" t="s">
        <v>38</v>
      </c>
      <c r="K225" s="6" t="s">
        <v>22</v>
      </c>
      <c r="L225" s="6" t="s">
        <v>21</v>
      </c>
      <c r="M225" s="6" t="s">
        <v>23</v>
      </c>
      <c r="N225" s="58">
        <f>N226</f>
        <v>0</v>
      </c>
      <c r="O225" s="58">
        <f t="shared" ref="O225:P226" si="48">O226</f>
        <v>0</v>
      </c>
      <c r="P225" s="58">
        <f t="shared" si="48"/>
        <v>0</v>
      </c>
    </row>
    <row r="226" spans="2:16" ht="33.6" hidden="1" customHeight="1" x14ac:dyDescent="0.25">
      <c r="B226" s="67"/>
      <c r="C226" s="10" t="s">
        <v>200</v>
      </c>
      <c r="D226" s="4"/>
      <c r="E226" s="5"/>
      <c r="F226" s="5"/>
      <c r="G226" s="6" t="s">
        <v>68</v>
      </c>
      <c r="H226" s="6" t="s">
        <v>21</v>
      </c>
      <c r="I226" s="6" t="s">
        <v>21</v>
      </c>
      <c r="J226" s="6" t="s">
        <v>38</v>
      </c>
      <c r="K226" s="6" t="s">
        <v>201</v>
      </c>
      <c r="L226" s="6" t="s">
        <v>21</v>
      </c>
      <c r="M226" s="6" t="s">
        <v>23</v>
      </c>
      <c r="N226" s="58">
        <f>N227</f>
        <v>0</v>
      </c>
      <c r="O226" s="58">
        <f t="shared" si="48"/>
        <v>0</v>
      </c>
      <c r="P226" s="58">
        <f t="shared" si="48"/>
        <v>0</v>
      </c>
    </row>
    <row r="227" spans="2:16" ht="21.6" hidden="1" customHeight="1" x14ac:dyDescent="0.25">
      <c r="B227" s="67"/>
      <c r="C227" s="10" t="s">
        <v>74</v>
      </c>
      <c r="D227" s="4"/>
      <c r="E227" s="5"/>
      <c r="F227" s="5"/>
      <c r="G227" s="6" t="s">
        <v>68</v>
      </c>
      <c r="H227" s="6" t="s">
        <v>21</v>
      </c>
      <c r="I227" s="6" t="s">
        <v>21</v>
      </c>
      <c r="J227" s="6" t="s">
        <v>38</v>
      </c>
      <c r="K227" s="6" t="s">
        <v>201</v>
      </c>
      <c r="L227" s="6" t="s">
        <v>21</v>
      </c>
      <c r="M227" s="6" t="s">
        <v>75</v>
      </c>
      <c r="N227" s="58"/>
      <c r="O227" s="58"/>
      <c r="P227" s="58"/>
    </row>
    <row r="228" spans="2:16" ht="36.6" customHeight="1" x14ac:dyDescent="0.25">
      <c r="B228" s="67"/>
      <c r="C228" s="10" t="s">
        <v>204</v>
      </c>
      <c r="D228" s="4"/>
      <c r="E228" s="5"/>
      <c r="F228" s="5"/>
      <c r="G228" s="6" t="s">
        <v>68</v>
      </c>
      <c r="H228" s="6" t="s">
        <v>21</v>
      </c>
      <c r="I228" s="6" t="s">
        <v>21</v>
      </c>
      <c r="J228" s="6" t="s">
        <v>41</v>
      </c>
      <c r="K228" s="6" t="s">
        <v>22</v>
      </c>
      <c r="L228" s="6" t="s">
        <v>21</v>
      </c>
      <c r="M228" s="6" t="s">
        <v>23</v>
      </c>
      <c r="N228" s="58">
        <f>N229</f>
        <v>100000</v>
      </c>
      <c r="O228" s="58">
        <f t="shared" ref="O228:P229" si="49">O229</f>
        <v>100000</v>
      </c>
      <c r="P228" s="58">
        <f t="shared" si="49"/>
        <v>100000</v>
      </c>
    </row>
    <row r="229" spans="2:16" ht="35.450000000000003" customHeight="1" x14ac:dyDescent="0.25">
      <c r="B229" s="67"/>
      <c r="C229" s="10" t="s">
        <v>200</v>
      </c>
      <c r="D229" s="4"/>
      <c r="E229" s="5"/>
      <c r="F229" s="5"/>
      <c r="G229" s="6" t="s">
        <v>68</v>
      </c>
      <c r="H229" s="6" t="s">
        <v>21</v>
      </c>
      <c r="I229" s="6" t="s">
        <v>21</v>
      </c>
      <c r="J229" s="6" t="s">
        <v>41</v>
      </c>
      <c r="K229" s="6" t="s">
        <v>201</v>
      </c>
      <c r="L229" s="6" t="s">
        <v>21</v>
      </c>
      <c r="M229" s="6" t="s">
        <v>23</v>
      </c>
      <c r="N229" s="58">
        <f>N230</f>
        <v>100000</v>
      </c>
      <c r="O229" s="58">
        <f t="shared" si="49"/>
        <v>100000</v>
      </c>
      <c r="P229" s="58">
        <f t="shared" si="49"/>
        <v>100000</v>
      </c>
    </row>
    <row r="230" spans="2:16" ht="21.6" customHeight="1" x14ac:dyDescent="0.25">
      <c r="B230" s="67"/>
      <c r="C230" s="10" t="s">
        <v>74</v>
      </c>
      <c r="D230" s="4"/>
      <c r="E230" s="5"/>
      <c r="F230" s="5"/>
      <c r="G230" s="6" t="s">
        <v>68</v>
      </c>
      <c r="H230" s="6" t="s">
        <v>21</v>
      </c>
      <c r="I230" s="6" t="s">
        <v>21</v>
      </c>
      <c r="J230" s="6" t="s">
        <v>41</v>
      </c>
      <c r="K230" s="6" t="s">
        <v>201</v>
      </c>
      <c r="L230" s="6" t="s">
        <v>21</v>
      </c>
      <c r="M230" s="6" t="s">
        <v>75</v>
      </c>
      <c r="N230" s="58">
        <v>100000</v>
      </c>
      <c r="O230" s="58">
        <v>100000</v>
      </c>
      <c r="P230" s="58">
        <v>100000</v>
      </c>
    </row>
    <row r="231" spans="2:16" ht="22.15" customHeight="1" x14ac:dyDescent="0.25">
      <c r="B231" s="121"/>
      <c r="C231" s="10" t="s">
        <v>205</v>
      </c>
      <c r="D231" s="4"/>
      <c r="E231" s="5"/>
      <c r="F231" s="5"/>
      <c r="G231" s="6" t="s">
        <v>68</v>
      </c>
      <c r="H231" s="6" t="s">
        <v>21</v>
      </c>
      <c r="I231" s="6" t="s">
        <v>21</v>
      </c>
      <c r="J231" s="6" t="s">
        <v>44</v>
      </c>
      <c r="K231" s="6" t="s">
        <v>22</v>
      </c>
      <c r="L231" s="6" t="s">
        <v>21</v>
      </c>
      <c r="M231" s="6" t="s">
        <v>23</v>
      </c>
      <c r="N231" s="58">
        <f>N232</f>
        <v>700000</v>
      </c>
      <c r="O231" s="58">
        <f t="shared" ref="O231:P232" si="50">O232</f>
        <v>700000</v>
      </c>
      <c r="P231" s="58">
        <f t="shared" si="50"/>
        <v>700000</v>
      </c>
    </row>
    <row r="232" spans="2:16" ht="36" customHeight="1" x14ac:dyDescent="0.25">
      <c r="B232" s="121"/>
      <c r="C232" s="10" t="s">
        <v>200</v>
      </c>
      <c r="D232" s="4"/>
      <c r="E232" s="5"/>
      <c r="F232" s="5"/>
      <c r="G232" s="6" t="s">
        <v>68</v>
      </c>
      <c r="H232" s="6" t="s">
        <v>21</v>
      </c>
      <c r="I232" s="6" t="s">
        <v>21</v>
      </c>
      <c r="J232" s="6" t="s">
        <v>44</v>
      </c>
      <c r="K232" s="6" t="s">
        <v>201</v>
      </c>
      <c r="L232" s="6" t="s">
        <v>21</v>
      </c>
      <c r="M232" s="6" t="s">
        <v>23</v>
      </c>
      <c r="N232" s="58">
        <f>N233</f>
        <v>700000</v>
      </c>
      <c r="O232" s="58">
        <f t="shared" si="50"/>
        <v>700000</v>
      </c>
      <c r="P232" s="58">
        <f t="shared" si="50"/>
        <v>700000</v>
      </c>
    </row>
    <row r="233" spans="2:16" ht="21" customHeight="1" x14ac:dyDescent="0.25">
      <c r="B233" s="67"/>
      <c r="C233" s="10" t="s">
        <v>74</v>
      </c>
      <c r="D233" s="4"/>
      <c r="E233" s="5"/>
      <c r="F233" s="5"/>
      <c r="G233" s="6" t="s">
        <v>68</v>
      </c>
      <c r="H233" s="6" t="s">
        <v>21</v>
      </c>
      <c r="I233" s="6" t="s">
        <v>21</v>
      </c>
      <c r="J233" s="6" t="s">
        <v>44</v>
      </c>
      <c r="K233" s="6" t="s">
        <v>201</v>
      </c>
      <c r="L233" s="6" t="s">
        <v>21</v>
      </c>
      <c r="M233" s="6" t="s">
        <v>75</v>
      </c>
      <c r="N233" s="58">
        <v>700000</v>
      </c>
      <c r="O233" s="58">
        <v>700000</v>
      </c>
      <c r="P233" s="58">
        <v>700000</v>
      </c>
    </row>
    <row r="234" spans="2:16" ht="37.15" customHeight="1" x14ac:dyDescent="0.25">
      <c r="B234" s="69">
        <v>10</v>
      </c>
      <c r="C234" s="76" t="s">
        <v>206</v>
      </c>
      <c r="D234" s="30"/>
      <c r="E234" s="26" t="s">
        <v>146</v>
      </c>
      <c r="F234" s="26" t="s">
        <v>68</v>
      </c>
      <c r="G234" s="34" t="s">
        <v>207</v>
      </c>
      <c r="H234" s="34" t="s">
        <v>20</v>
      </c>
      <c r="I234" s="34" t="s">
        <v>21</v>
      </c>
      <c r="J234" s="34" t="s">
        <v>21</v>
      </c>
      <c r="K234" s="34" t="s">
        <v>26</v>
      </c>
      <c r="L234" s="34" t="s">
        <v>21</v>
      </c>
      <c r="M234" s="34" t="s">
        <v>23</v>
      </c>
      <c r="N234" s="59">
        <f>N235+N247</f>
        <v>124662353.64</v>
      </c>
      <c r="O234" s="59">
        <f>O235+O247</f>
        <v>110799834.22</v>
      </c>
      <c r="P234" s="59">
        <f>P235+P247</f>
        <v>112043093</v>
      </c>
    </row>
    <row r="235" spans="2:16" ht="36" customHeight="1" x14ac:dyDescent="0.25">
      <c r="B235" s="67"/>
      <c r="C235" s="78" t="s">
        <v>208</v>
      </c>
      <c r="D235" s="4"/>
      <c r="E235" s="5" t="s">
        <v>146</v>
      </c>
      <c r="F235" s="5" t="s">
        <v>68</v>
      </c>
      <c r="G235" s="6" t="s">
        <v>207</v>
      </c>
      <c r="H235" s="6" t="s">
        <v>25</v>
      </c>
      <c r="I235" s="6" t="s">
        <v>21</v>
      </c>
      <c r="J235" s="6" t="s">
        <v>21</v>
      </c>
      <c r="K235" s="6" t="s">
        <v>26</v>
      </c>
      <c r="L235" s="6" t="s">
        <v>21</v>
      </c>
      <c r="M235" s="6" t="s">
        <v>23</v>
      </c>
      <c r="N235" s="58">
        <f>N236+N244+N239</f>
        <v>78350796.140000001</v>
      </c>
      <c r="O235" s="58">
        <f>O236+O244+O239</f>
        <v>72399834.219999999</v>
      </c>
      <c r="P235" s="58">
        <f>P236+P244+P239</f>
        <v>73543093</v>
      </c>
    </row>
    <row r="236" spans="2:16" ht="37.5" customHeight="1" x14ac:dyDescent="0.25">
      <c r="B236" s="67"/>
      <c r="C236" s="10" t="s">
        <v>209</v>
      </c>
      <c r="D236" s="4"/>
      <c r="E236" s="5" t="s">
        <v>146</v>
      </c>
      <c r="F236" s="5" t="s">
        <v>68</v>
      </c>
      <c r="G236" s="6" t="s">
        <v>207</v>
      </c>
      <c r="H236" s="6" t="s">
        <v>25</v>
      </c>
      <c r="I236" s="6" t="s">
        <v>21</v>
      </c>
      <c r="J236" s="6" t="s">
        <v>28</v>
      </c>
      <c r="K236" s="6" t="s">
        <v>22</v>
      </c>
      <c r="L236" s="6" t="s">
        <v>21</v>
      </c>
      <c r="M236" s="6" t="s">
        <v>23</v>
      </c>
      <c r="N236" s="58">
        <f t="shared" ref="N236:P237" si="51">N237</f>
        <v>55510146.140000001</v>
      </c>
      <c r="O236" s="58">
        <f t="shared" si="51"/>
        <v>55499834.219999999</v>
      </c>
      <c r="P236" s="58">
        <f t="shared" si="51"/>
        <v>56643093</v>
      </c>
    </row>
    <row r="237" spans="2:16" ht="15.75" x14ac:dyDescent="0.25">
      <c r="B237" s="67"/>
      <c r="C237" s="10" t="s">
        <v>210</v>
      </c>
      <c r="D237" s="4"/>
      <c r="E237" s="5"/>
      <c r="F237" s="5"/>
      <c r="G237" s="6" t="s">
        <v>130</v>
      </c>
      <c r="H237" s="6" t="s">
        <v>28</v>
      </c>
      <c r="I237" s="6" t="s">
        <v>21</v>
      </c>
      <c r="J237" s="6" t="s">
        <v>28</v>
      </c>
      <c r="K237" s="6" t="s">
        <v>211</v>
      </c>
      <c r="L237" s="6" t="s">
        <v>21</v>
      </c>
      <c r="M237" s="6" t="s">
        <v>23</v>
      </c>
      <c r="N237" s="58">
        <f t="shared" si="51"/>
        <v>55510146.140000001</v>
      </c>
      <c r="O237" s="58">
        <f t="shared" si="51"/>
        <v>55499834.219999999</v>
      </c>
      <c r="P237" s="58">
        <f t="shared" si="51"/>
        <v>56643093</v>
      </c>
    </row>
    <row r="238" spans="2:16" ht="21.75" customHeight="1" x14ac:dyDescent="0.25">
      <c r="B238" s="67"/>
      <c r="C238" s="10" t="s">
        <v>74</v>
      </c>
      <c r="D238" s="4"/>
      <c r="E238" s="5"/>
      <c r="F238" s="5"/>
      <c r="G238" s="6" t="s">
        <v>130</v>
      </c>
      <c r="H238" s="6" t="s">
        <v>28</v>
      </c>
      <c r="I238" s="6" t="s">
        <v>21</v>
      </c>
      <c r="J238" s="6" t="s">
        <v>28</v>
      </c>
      <c r="K238" s="6" t="s">
        <v>211</v>
      </c>
      <c r="L238" s="6" t="s">
        <v>21</v>
      </c>
      <c r="M238" s="6" t="s">
        <v>75</v>
      </c>
      <c r="N238" s="58">
        <f>48561479+5448667.14+1500000</f>
        <v>55510146.140000001</v>
      </c>
      <c r="O238" s="58">
        <v>55499834.219999999</v>
      </c>
      <c r="P238" s="58">
        <v>56643093</v>
      </c>
    </row>
    <row r="239" spans="2:16" ht="31.5" x14ac:dyDescent="0.25">
      <c r="B239" s="67"/>
      <c r="C239" s="10" t="s">
        <v>212</v>
      </c>
      <c r="D239" s="4"/>
      <c r="E239" s="5" t="s">
        <v>146</v>
      </c>
      <c r="F239" s="5" t="s">
        <v>68</v>
      </c>
      <c r="G239" s="6" t="s">
        <v>207</v>
      </c>
      <c r="H239" s="6" t="s">
        <v>25</v>
      </c>
      <c r="I239" s="6" t="s">
        <v>21</v>
      </c>
      <c r="J239" s="6" t="s">
        <v>34</v>
      </c>
      <c r="K239" s="6" t="s">
        <v>22</v>
      </c>
      <c r="L239" s="6" t="s">
        <v>21</v>
      </c>
      <c r="M239" s="6" t="s">
        <v>23</v>
      </c>
      <c r="N239" s="58">
        <f>N240+N242</f>
        <v>21940650</v>
      </c>
      <c r="O239" s="58">
        <f>O240+O242</f>
        <v>16000000</v>
      </c>
      <c r="P239" s="58">
        <f>P240+P242</f>
        <v>16000000</v>
      </c>
    </row>
    <row r="240" spans="2:16" ht="19.149999999999999" hidden="1" customHeight="1" x14ac:dyDescent="0.25">
      <c r="B240" s="67"/>
      <c r="C240" s="10" t="s">
        <v>210</v>
      </c>
      <c r="D240" s="4"/>
      <c r="E240" s="5"/>
      <c r="F240" s="5"/>
      <c r="G240" s="6" t="s">
        <v>130</v>
      </c>
      <c r="H240" s="6" t="s">
        <v>28</v>
      </c>
      <c r="I240" s="6" t="s">
        <v>21</v>
      </c>
      <c r="J240" s="6" t="s">
        <v>34</v>
      </c>
      <c r="K240" s="6" t="s">
        <v>211</v>
      </c>
      <c r="L240" s="6" t="s">
        <v>21</v>
      </c>
      <c r="M240" s="6" t="s">
        <v>23</v>
      </c>
      <c r="N240" s="58">
        <f>N241</f>
        <v>0</v>
      </c>
      <c r="O240" s="58">
        <f>O241</f>
        <v>0</v>
      </c>
      <c r="P240" s="58">
        <f>P241</f>
        <v>0</v>
      </c>
    </row>
    <row r="241" spans="2:16" ht="31.5" hidden="1" x14ac:dyDescent="0.25">
      <c r="B241" s="67"/>
      <c r="C241" s="10" t="s">
        <v>74</v>
      </c>
      <c r="D241" s="4"/>
      <c r="E241" s="5"/>
      <c r="F241" s="5"/>
      <c r="G241" s="6" t="s">
        <v>130</v>
      </c>
      <c r="H241" s="6" t="s">
        <v>28</v>
      </c>
      <c r="I241" s="6" t="s">
        <v>21</v>
      </c>
      <c r="J241" s="6" t="s">
        <v>34</v>
      </c>
      <c r="K241" s="6" t="s">
        <v>211</v>
      </c>
      <c r="L241" s="6" t="s">
        <v>21</v>
      </c>
      <c r="M241" s="6" t="s">
        <v>75</v>
      </c>
      <c r="N241" s="58"/>
      <c r="O241" s="58"/>
      <c r="P241" s="58"/>
    </row>
    <row r="242" spans="2:16" ht="19.149999999999999" customHeight="1" x14ac:dyDescent="0.25">
      <c r="B242" s="67"/>
      <c r="C242" s="10" t="s">
        <v>210</v>
      </c>
      <c r="D242" s="4"/>
      <c r="E242" s="5"/>
      <c r="F242" s="5"/>
      <c r="G242" s="6" t="s">
        <v>130</v>
      </c>
      <c r="H242" s="6" t="s">
        <v>28</v>
      </c>
      <c r="I242" s="6" t="s">
        <v>21</v>
      </c>
      <c r="J242" s="6" t="s">
        <v>34</v>
      </c>
      <c r="K242" s="6" t="s">
        <v>211</v>
      </c>
      <c r="L242" s="6" t="s">
        <v>21</v>
      </c>
      <c r="M242" s="6" t="s">
        <v>23</v>
      </c>
      <c r="N242" s="58">
        <f>N243</f>
        <v>21940650</v>
      </c>
      <c r="O242" s="58">
        <f>O243</f>
        <v>16000000</v>
      </c>
      <c r="P242" s="58">
        <f>P243</f>
        <v>16000000</v>
      </c>
    </row>
    <row r="243" spans="2:16" ht="20.45" customHeight="1" x14ac:dyDescent="0.25">
      <c r="B243" s="67"/>
      <c r="C243" s="10" t="s">
        <v>74</v>
      </c>
      <c r="D243" s="4"/>
      <c r="E243" s="5"/>
      <c r="F243" s="5"/>
      <c r="G243" s="6" t="s">
        <v>130</v>
      </c>
      <c r="H243" s="6" t="s">
        <v>28</v>
      </c>
      <c r="I243" s="6" t="s">
        <v>21</v>
      </c>
      <c r="J243" s="6" t="s">
        <v>34</v>
      </c>
      <c r="K243" s="6" t="s">
        <v>211</v>
      </c>
      <c r="L243" s="6" t="s">
        <v>21</v>
      </c>
      <c r="M243" s="6" t="s">
        <v>75</v>
      </c>
      <c r="N243" s="58">
        <v>21940650</v>
      </c>
      <c r="O243" s="58">
        <v>16000000</v>
      </c>
      <c r="P243" s="58">
        <v>16000000</v>
      </c>
    </row>
    <row r="244" spans="2:16" ht="20.25" customHeight="1" x14ac:dyDescent="0.25">
      <c r="B244" s="67"/>
      <c r="C244" s="10" t="s">
        <v>213</v>
      </c>
      <c r="D244" s="4"/>
      <c r="E244" s="5" t="s">
        <v>146</v>
      </c>
      <c r="F244" s="5" t="s">
        <v>68</v>
      </c>
      <c r="G244" s="6" t="s">
        <v>207</v>
      </c>
      <c r="H244" s="6" t="s">
        <v>25</v>
      </c>
      <c r="I244" s="6" t="s">
        <v>21</v>
      </c>
      <c r="J244" s="6" t="s">
        <v>38</v>
      </c>
      <c r="K244" s="6" t="s">
        <v>22</v>
      </c>
      <c r="L244" s="6" t="s">
        <v>21</v>
      </c>
      <c r="M244" s="6" t="s">
        <v>23</v>
      </c>
      <c r="N244" s="58">
        <f t="shared" ref="N244:P245" si="52">N245</f>
        <v>900000</v>
      </c>
      <c r="O244" s="58">
        <f t="shared" si="52"/>
        <v>900000</v>
      </c>
      <c r="P244" s="58">
        <f t="shared" si="52"/>
        <v>900000</v>
      </c>
    </row>
    <row r="245" spans="2:16" ht="15.75" x14ac:dyDescent="0.25">
      <c r="B245" s="67"/>
      <c r="C245" s="10" t="s">
        <v>210</v>
      </c>
      <c r="D245" s="4"/>
      <c r="E245" s="5"/>
      <c r="F245" s="5"/>
      <c r="G245" s="6" t="s">
        <v>130</v>
      </c>
      <c r="H245" s="6" t="s">
        <v>28</v>
      </c>
      <c r="I245" s="6" t="s">
        <v>21</v>
      </c>
      <c r="J245" s="6" t="s">
        <v>38</v>
      </c>
      <c r="K245" s="6" t="s">
        <v>211</v>
      </c>
      <c r="L245" s="6" t="s">
        <v>21</v>
      </c>
      <c r="M245" s="6" t="s">
        <v>23</v>
      </c>
      <c r="N245" s="58">
        <f t="shared" si="52"/>
        <v>900000</v>
      </c>
      <c r="O245" s="58">
        <f t="shared" si="52"/>
        <v>900000</v>
      </c>
      <c r="P245" s="58">
        <f t="shared" si="52"/>
        <v>900000</v>
      </c>
    </row>
    <row r="246" spans="2:16" ht="18.600000000000001" customHeight="1" x14ac:dyDescent="0.25">
      <c r="B246" s="67"/>
      <c r="C246" s="10" t="s">
        <v>74</v>
      </c>
      <c r="D246" s="4"/>
      <c r="E246" s="5"/>
      <c r="F246" s="5"/>
      <c r="G246" s="6" t="s">
        <v>130</v>
      </c>
      <c r="H246" s="6" t="s">
        <v>28</v>
      </c>
      <c r="I246" s="6" t="s">
        <v>21</v>
      </c>
      <c r="J246" s="6" t="s">
        <v>38</v>
      </c>
      <c r="K246" s="6" t="s">
        <v>211</v>
      </c>
      <c r="L246" s="6" t="s">
        <v>21</v>
      </c>
      <c r="M246" s="6" t="s">
        <v>75</v>
      </c>
      <c r="N246" s="58">
        <v>900000</v>
      </c>
      <c r="O246" s="58">
        <v>900000</v>
      </c>
      <c r="P246" s="58">
        <v>900000</v>
      </c>
    </row>
    <row r="247" spans="2:16" ht="29.45" customHeight="1" x14ac:dyDescent="0.25">
      <c r="B247" s="67"/>
      <c r="C247" s="78" t="s">
        <v>214</v>
      </c>
      <c r="D247" s="4"/>
      <c r="E247" s="5" t="s">
        <v>146</v>
      </c>
      <c r="F247" s="5" t="s">
        <v>85</v>
      </c>
      <c r="G247" s="6" t="s">
        <v>207</v>
      </c>
      <c r="H247" s="6" t="s">
        <v>215</v>
      </c>
      <c r="I247" s="6" t="s">
        <v>21</v>
      </c>
      <c r="J247" s="6" t="s">
        <v>21</v>
      </c>
      <c r="K247" s="6" t="s">
        <v>26</v>
      </c>
      <c r="L247" s="6" t="s">
        <v>21</v>
      </c>
      <c r="M247" s="6" t="s">
        <v>23</v>
      </c>
      <c r="N247" s="58">
        <f>N252+N248+N254</f>
        <v>46311557.5</v>
      </c>
      <c r="O247" s="58">
        <f>O252+O248</f>
        <v>38400000</v>
      </c>
      <c r="P247" s="58">
        <f>P252+P248</f>
        <v>38500000</v>
      </c>
    </row>
    <row r="248" spans="2:16" ht="63" customHeight="1" x14ac:dyDescent="0.25">
      <c r="B248" s="67"/>
      <c r="C248" s="8" t="s">
        <v>216</v>
      </c>
      <c r="D248" s="4"/>
      <c r="E248" s="5"/>
      <c r="F248" s="5"/>
      <c r="G248" s="6" t="s">
        <v>207</v>
      </c>
      <c r="H248" s="6" t="s">
        <v>34</v>
      </c>
      <c r="I248" s="6" t="s">
        <v>21</v>
      </c>
      <c r="J248" s="6" t="s">
        <v>28</v>
      </c>
      <c r="K248" s="6" t="s">
        <v>26</v>
      </c>
      <c r="L248" s="6" t="s">
        <v>21</v>
      </c>
      <c r="M248" s="6" t="s">
        <v>23</v>
      </c>
      <c r="N248" s="58">
        <f t="shared" ref="N248:P248" si="53">N249</f>
        <v>42750865.280000001</v>
      </c>
      <c r="O248" s="58">
        <f t="shared" si="53"/>
        <v>38400000</v>
      </c>
      <c r="P248" s="58">
        <f t="shared" si="53"/>
        <v>38500000</v>
      </c>
    </row>
    <row r="249" spans="2:16" ht="21.6" customHeight="1" x14ac:dyDescent="0.25">
      <c r="B249" s="67"/>
      <c r="C249" s="8" t="s">
        <v>217</v>
      </c>
      <c r="D249" s="4"/>
      <c r="E249" s="5"/>
      <c r="F249" s="5"/>
      <c r="G249" s="6" t="s">
        <v>207</v>
      </c>
      <c r="H249" s="6" t="s">
        <v>34</v>
      </c>
      <c r="I249" s="6" t="s">
        <v>21</v>
      </c>
      <c r="J249" s="6" t="s">
        <v>28</v>
      </c>
      <c r="K249" s="6" t="s">
        <v>218</v>
      </c>
      <c r="L249" s="6" t="s">
        <v>21</v>
      </c>
      <c r="M249" s="6" t="s">
        <v>23</v>
      </c>
      <c r="N249" s="58">
        <f>N251+N250</f>
        <v>42750865.280000001</v>
      </c>
      <c r="O249" s="58">
        <f t="shared" ref="O249:P249" si="54">O251+O250</f>
        <v>38400000</v>
      </c>
      <c r="P249" s="58">
        <f t="shared" si="54"/>
        <v>38500000</v>
      </c>
    </row>
    <row r="250" spans="2:16" ht="21.6" customHeight="1" x14ac:dyDescent="0.25">
      <c r="B250" s="67"/>
      <c r="C250" s="8" t="s">
        <v>149</v>
      </c>
      <c r="D250" s="4"/>
      <c r="E250" s="5"/>
      <c r="F250" s="5"/>
      <c r="G250" s="6" t="s">
        <v>207</v>
      </c>
      <c r="H250" s="6" t="s">
        <v>34</v>
      </c>
      <c r="I250" s="6" t="s">
        <v>21</v>
      </c>
      <c r="J250" s="6" t="s">
        <v>28</v>
      </c>
      <c r="K250" s="6" t="s">
        <v>218</v>
      </c>
      <c r="L250" s="6" t="s">
        <v>21</v>
      </c>
      <c r="M250" s="6" t="s">
        <v>150</v>
      </c>
      <c r="N250" s="58">
        <v>26103960</v>
      </c>
      <c r="O250" s="58">
        <v>26203960</v>
      </c>
      <c r="P250" s="58">
        <v>26303960</v>
      </c>
    </row>
    <row r="251" spans="2:16" ht="20.45" customHeight="1" x14ac:dyDescent="0.25">
      <c r="B251" s="67"/>
      <c r="C251" s="10" t="s">
        <v>74</v>
      </c>
      <c r="D251" s="4"/>
      <c r="E251" s="5"/>
      <c r="F251" s="5"/>
      <c r="G251" s="6" t="s">
        <v>207</v>
      </c>
      <c r="H251" s="6" t="s">
        <v>34</v>
      </c>
      <c r="I251" s="6" t="s">
        <v>21</v>
      </c>
      <c r="J251" s="6" t="s">
        <v>28</v>
      </c>
      <c r="K251" s="6" t="s">
        <v>218</v>
      </c>
      <c r="L251" s="6" t="s">
        <v>21</v>
      </c>
      <c r="M251" s="6" t="s">
        <v>75</v>
      </c>
      <c r="N251" s="58">
        <f>12196040+4450865.28</f>
        <v>16646905.280000001</v>
      </c>
      <c r="O251" s="58">
        <v>12196040</v>
      </c>
      <c r="P251" s="58">
        <v>12196040</v>
      </c>
    </row>
    <row r="252" spans="2:16" ht="44.45" hidden="1" customHeight="1" x14ac:dyDescent="0.25">
      <c r="B252" s="67"/>
      <c r="C252" s="10" t="s">
        <v>219</v>
      </c>
      <c r="D252" s="4"/>
      <c r="E252" s="5"/>
      <c r="F252" s="5"/>
      <c r="G252" s="6" t="s">
        <v>130</v>
      </c>
      <c r="H252" s="6" t="s">
        <v>34</v>
      </c>
      <c r="I252" s="6" t="s">
        <v>21</v>
      </c>
      <c r="J252" s="6" t="s">
        <v>34</v>
      </c>
      <c r="K252" s="6" t="s">
        <v>220</v>
      </c>
      <c r="L252" s="6" t="s">
        <v>21</v>
      </c>
      <c r="M252" s="6" t="s">
        <v>23</v>
      </c>
      <c r="N252" s="58">
        <f>N253</f>
        <v>0</v>
      </c>
      <c r="O252" s="58">
        <f>O253</f>
        <v>0</v>
      </c>
      <c r="P252" s="58">
        <f>P253</f>
        <v>0</v>
      </c>
    </row>
    <row r="253" spans="2:16" ht="39" hidden="1" customHeight="1" x14ac:dyDescent="0.25">
      <c r="B253" s="67"/>
      <c r="C253" s="10" t="s">
        <v>163</v>
      </c>
      <c r="D253" s="4"/>
      <c r="E253" s="5"/>
      <c r="F253" s="5"/>
      <c r="G253" s="6" t="s">
        <v>130</v>
      </c>
      <c r="H253" s="6" t="s">
        <v>34</v>
      </c>
      <c r="I253" s="6" t="s">
        <v>21</v>
      </c>
      <c r="J253" s="6" t="s">
        <v>34</v>
      </c>
      <c r="K253" s="6" t="s">
        <v>220</v>
      </c>
      <c r="L253" s="6" t="s">
        <v>21</v>
      </c>
      <c r="M253" s="6" t="s">
        <v>57</v>
      </c>
      <c r="N253" s="58">
        <v>0</v>
      </c>
      <c r="O253" s="58">
        <v>0</v>
      </c>
      <c r="P253" s="58">
        <v>0</v>
      </c>
    </row>
    <row r="254" spans="2:16" ht="39" customHeight="1" x14ac:dyDescent="0.25">
      <c r="B254" s="67"/>
      <c r="C254" s="119" t="s">
        <v>373</v>
      </c>
      <c r="D254" s="4"/>
      <c r="E254" s="5"/>
      <c r="F254" s="5"/>
      <c r="G254" s="6" t="s">
        <v>207</v>
      </c>
      <c r="H254" s="6" t="s">
        <v>34</v>
      </c>
      <c r="I254" s="6" t="s">
        <v>21</v>
      </c>
      <c r="J254" s="6" t="s">
        <v>28</v>
      </c>
      <c r="K254" s="6" t="s">
        <v>367</v>
      </c>
      <c r="L254" s="6" t="s">
        <v>21</v>
      </c>
      <c r="M254" s="6" t="s">
        <v>23</v>
      </c>
      <c r="N254" s="58">
        <f>N255</f>
        <v>3560692.22</v>
      </c>
      <c r="O254" s="58"/>
      <c r="P254" s="58"/>
    </row>
    <row r="255" spans="2:16" ht="15.6" customHeight="1" x14ac:dyDescent="0.25">
      <c r="B255" s="67"/>
      <c r="C255" s="95" t="s">
        <v>74</v>
      </c>
      <c r="D255" s="4"/>
      <c r="E255" s="5"/>
      <c r="F255" s="5"/>
      <c r="G255" s="6" t="s">
        <v>207</v>
      </c>
      <c r="H255" s="6" t="s">
        <v>34</v>
      </c>
      <c r="I255" s="6" t="s">
        <v>21</v>
      </c>
      <c r="J255" s="6" t="s">
        <v>28</v>
      </c>
      <c r="K255" s="6" t="s">
        <v>367</v>
      </c>
      <c r="L255" s="6" t="s">
        <v>21</v>
      </c>
      <c r="M255" s="6" t="s">
        <v>75</v>
      </c>
      <c r="N255" s="58">
        <v>3560692.22</v>
      </c>
      <c r="O255" s="58"/>
      <c r="P255" s="58"/>
    </row>
    <row r="256" spans="2:16" ht="43.5" customHeight="1" x14ac:dyDescent="0.25">
      <c r="B256" s="69">
        <v>11</v>
      </c>
      <c r="C256" s="76" t="s">
        <v>221</v>
      </c>
      <c r="D256" s="30"/>
      <c r="E256" s="26" t="s">
        <v>146</v>
      </c>
      <c r="F256" s="26" t="s">
        <v>222</v>
      </c>
      <c r="G256" s="34" t="s">
        <v>223</v>
      </c>
      <c r="H256" s="34" t="s">
        <v>20</v>
      </c>
      <c r="I256" s="34" t="s">
        <v>21</v>
      </c>
      <c r="J256" s="34" t="s">
        <v>21</v>
      </c>
      <c r="K256" s="34" t="s">
        <v>26</v>
      </c>
      <c r="L256" s="34" t="s">
        <v>21</v>
      </c>
      <c r="M256" s="34" t="s">
        <v>23</v>
      </c>
      <c r="N256" s="59">
        <f>N257</f>
        <v>722348.6</v>
      </c>
      <c r="O256" s="59">
        <f>O257</f>
        <v>227207.6</v>
      </c>
      <c r="P256" s="59">
        <f>P257</f>
        <v>227207.6</v>
      </c>
    </row>
    <row r="257" spans="2:16" ht="20.25" customHeight="1" x14ac:dyDescent="0.25">
      <c r="B257" s="67"/>
      <c r="C257" s="78" t="s">
        <v>224</v>
      </c>
      <c r="D257" s="4"/>
      <c r="E257" s="5" t="s">
        <v>146</v>
      </c>
      <c r="F257" s="5" t="s">
        <v>85</v>
      </c>
      <c r="G257" s="6" t="s">
        <v>142</v>
      </c>
      <c r="H257" s="6" t="s">
        <v>38</v>
      </c>
      <c r="I257" s="6" t="s">
        <v>21</v>
      </c>
      <c r="J257" s="6" t="s">
        <v>21</v>
      </c>
      <c r="K257" s="6" t="s">
        <v>26</v>
      </c>
      <c r="L257" s="6" t="s">
        <v>21</v>
      </c>
      <c r="M257" s="6" t="s">
        <v>23</v>
      </c>
      <c r="N257" s="58">
        <f>N258+N263+N266</f>
        <v>722348.6</v>
      </c>
      <c r="O257" s="58">
        <f t="shared" ref="O257:P257" si="55">O258+O263+O266</f>
        <v>227207.6</v>
      </c>
      <c r="P257" s="58">
        <f t="shared" si="55"/>
        <v>227207.6</v>
      </c>
    </row>
    <row r="258" spans="2:16" ht="31.5" x14ac:dyDescent="0.25">
      <c r="B258" s="121"/>
      <c r="C258" s="23" t="s">
        <v>225</v>
      </c>
      <c r="D258" s="4"/>
      <c r="E258" s="5"/>
      <c r="F258" s="5"/>
      <c r="G258" s="6" t="s">
        <v>223</v>
      </c>
      <c r="H258" s="6" t="s">
        <v>38</v>
      </c>
      <c r="I258" s="6" t="s">
        <v>21</v>
      </c>
      <c r="J258" s="6" t="s">
        <v>41</v>
      </c>
      <c r="K258" s="6" t="s">
        <v>22</v>
      </c>
      <c r="L258" s="6" t="s">
        <v>21</v>
      </c>
      <c r="M258" s="6" t="s">
        <v>23</v>
      </c>
      <c r="N258" s="58">
        <f>N259+N261</f>
        <v>622348.6</v>
      </c>
      <c r="O258" s="58">
        <f t="shared" ref="O258:P258" si="56">O259+O261</f>
        <v>127207.6</v>
      </c>
      <c r="P258" s="58">
        <f t="shared" si="56"/>
        <v>127207.6</v>
      </c>
    </row>
    <row r="259" spans="2:16" ht="22.5" customHeight="1" x14ac:dyDescent="0.25">
      <c r="B259" s="67"/>
      <c r="C259" s="23" t="s">
        <v>226</v>
      </c>
      <c r="D259" s="4"/>
      <c r="E259" s="5"/>
      <c r="F259" s="5"/>
      <c r="G259" s="6" t="s">
        <v>142</v>
      </c>
      <c r="H259" s="6" t="s">
        <v>38</v>
      </c>
      <c r="I259" s="6" t="s">
        <v>21</v>
      </c>
      <c r="J259" s="6" t="s">
        <v>41</v>
      </c>
      <c r="K259" s="6" t="s">
        <v>227</v>
      </c>
      <c r="L259" s="6" t="s">
        <v>21</v>
      </c>
      <c r="M259" s="6" t="s">
        <v>23</v>
      </c>
      <c r="N259" s="58">
        <f>N260</f>
        <v>588261</v>
      </c>
      <c r="O259" s="58">
        <f>O260</f>
        <v>93120</v>
      </c>
      <c r="P259" s="58">
        <f>P260</f>
        <v>93120</v>
      </c>
    </row>
    <row r="260" spans="2:16" ht="37.15" customHeight="1" x14ac:dyDescent="0.25">
      <c r="B260" s="67"/>
      <c r="C260" s="10" t="s">
        <v>56</v>
      </c>
      <c r="D260" s="4"/>
      <c r="E260" s="5"/>
      <c r="F260" s="5"/>
      <c r="G260" s="6" t="s">
        <v>142</v>
      </c>
      <c r="H260" s="6" t="s">
        <v>38</v>
      </c>
      <c r="I260" s="6" t="s">
        <v>21</v>
      </c>
      <c r="J260" s="6" t="s">
        <v>41</v>
      </c>
      <c r="K260" s="6" t="s">
        <v>227</v>
      </c>
      <c r="L260" s="6" t="s">
        <v>21</v>
      </c>
      <c r="M260" s="6" t="s">
        <v>57</v>
      </c>
      <c r="N260" s="58">
        <v>588261</v>
      </c>
      <c r="O260" s="58">
        <v>93120</v>
      </c>
      <c r="P260" s="58">
        <v>93120</v>
      </c>
    </row>
    <row r="261" spans="2:16" ht="31.5" x14ac:dyDescent="0.25">
      <c r="B261" s="121"/>
      <c r="C261" s="10" t="s">
        <v>228</v>
      </c>
      <c r="D261" s="4"/>
      <c r="E261" s="5"/>
      <c r="F261" s="5"/>
      <c r="G261" s="6" t="s">
        <v>142</v>
      </c>
      <c r="H261" s="6" t="s">
        <v>38</v>
      </c>
      <c r="I261" s="6" t="s">
        <v>21</v>
      </c>
      <c r="J261" s="6" t="s">
        <v>41</v>
      </c>
      <c r="K261" s="6" t="s">
        <v>229</v>
      </c>
      <c r="L261" s="6" t="s">
        <v>21</v>
      </c>
      <c r="M261" s="6" t="s">
        <v>23</v>
      </c>
      <c r="N261" s="58">
        <f>N262</f>
        <v>34087.599999999999</v>
      </c>
      <c r="O261" s="58">
        <f t="shared" ref="O261:P261" si="57">O262</f>
        <v>34087.599999999999</v>
      </c>
      <c r="P261" s="58">
        <f t="shared" si="57"/>
        <v>34087.599999999999</v>
      </c>
    </row>
    <row r="262" spans="2:16" ht="23.45" customHeight="1" x14ac:dyDescent="0.25">
      <c r="B262" s="67"/>
      <c r="C262" s="10" t="s">
        <v>74</v>
      </c>
      <c r="D262" s="4"/>
      <c r="E262" s="5"/>
      <c r="F262" s="5"/>
      <c r="G262" s="6" t="s">
        <v>142</v>
      </c>
      <c r="H262" s="6" t="s">
        <v>38</v>
      </c>
      <c r="I262" s="6" t="s">
        <v>21</v>
      </c>
      <c r="J262" s="6" t="s">
        <v>41</v>
      </c>
      <c r="K262" s="6" t="s">
        <v>229</v>
      </c>
      <c r="L262" s="6" t="s">
        <v>21</v>
      </c>
      <c r="M262" s="6" t="s">
        <v>75</v>
      </c>
      <c r="N262" s="58">
        <v>34087.599999999999</v>
      </c>
      <c r="O262" s="58">
        <v>34087.599999999999</v>
      </c>
      <c r="P262" s="58">
        <v>34087.599999999999</v>
      </c>
    </row>
    <row r="263" spans="2:16" ht="66.599999999999994" customHeight="1" x14ac:dyDescent="0.25">
      <c r="B263" s="67"/>
      <c r="C263" s="10" t="s">
        <v>230</v>
      </c>
      <c r="D263" s="4"/>
      <c r="E263" s="5"/>
      <c r="F263" s="5"/>
      <c r="G263" s="6" t="s">
        <v>142</v>
      </c>
      <c r="H263" s="6" t="s">
        <v>38</v>
      </c>
      <c r="I263" s="6" t="s">
        <v>21</v>
      </c>
      <c r="J263" s="6" t="s">
        <v>44</v>
      </c>
      <c r="K263" s="6" t="s">
        <v>22</v>
      </c>
      <c r="L263" s="6" t="s">
        <v>21</v>
      </c>
      <c r="M263" s="6" t="s">
        <v>23</v>
      </c>
      <c r="N263" s="58">
        <f>N264</f>
        <v>70000</v>
      </c>
      <c r="O263" s="58">
        <f t="shared" ref="O263:P263" si="58">O264</f>
        <v>70000</v>
      </c>
      <c r="P263" s="58">
        <f t="shared" si="58"/>
        <v>70000</v>
      </c>
    </row>
    <row r="264" spans="2:16" ht="28.9" customHeight="1" x14ac:dyDescent="0.25">
      <c r="B264" s="67"/>
      <c r="C264" s="10" t="s">
        <v>231</v>
      </c>
      <c r="D264" s="4"/>
      <c r="E264" s="5"/>
      <c r="F264" s="5"/>
      <c r="G264" s="6" t="s">
        <v>142</v>
      </c>
      <c r="H264" s="6" t="s">
        <v>38</v>
      </c>
      <c r="I264" s="6" t="s">
        <v>21</v>
      </c>
      <c r="J264" s="6" t="s">
        <v>44</v>
      </c>
      <c r="K264" s="6" t="s">
        <v>232</v>
      </c>
      <c r="L264" s="6" t="s">
        <v>21</v>
      </c>
      <c r="M264" s="6" t="s">
        <v>23</v>
      </c>
      <c r="N264" s="58">
        <f>N265</f>
        <v>70000</v>
      </c>
      <c r="O264" s="58">
        <f>O265</f>
        <v>70000</v>
      </c>
      <c r="P264" s="58">
        <f>P265</f>
        <v>70000</v>
      </c>
    </row>
    <row r="265" spans="2:16" ht="22.15" customHeight="1" x14ac:dyDescent="0.25">
      <c r="B265" s="67"/>
      <c r="C265" s="10" t="s">
        <v>74</v>
      </c>
      <c r="D265" s="4"/>
      <c r="E265" s="5"/>
      <c r="F265" s="5"/>
      <c r="G265" s="6" t="s">
        <v>142</v>
      </c>
      <c r="H265" s="6" t="s">
        <v>38</v>
      </c>
      <c r="I265" s="6" t="s">
        <v>21</v>
      </c>
      <c r="J265" s="6" t="s">
        <v>44</v>
      </c>
      <c r="K265" s="6" t="s">
        <v>232</v>
      </c>
      <c r="L265" s="6" t="s">
        <v>21</v>
      </c>
      <c r="M265" s="6" t="s">
        <v>75</v>
      </c>
      <c r="N265" s="58">
        <v>70000</v>
      </c>
      <c r="O265" s="58">
        <v>70000</v>
      </c>
      <c r="P265" s="58">
        <v>70000</v>
      </c>
    </row>
    <row r="266" spans="2:16" ht="22.15" customHeight="1" x14ac:dyDescent="0.25">
      <c r="B266" s="67"/>
      <c r="C266" s="10" t="s">
        <v>233</v>
      </c>
      <c r="D266" s="4"/>
      <c r="E266" s="5"/>
      <c r="F266" s="5"/>
      <c r="G266" s="6" t="s">
        <v>142</v>
      </c>
      <c r="H266" s="6" t="s">
        <v>38</v>
      </c>
      <c r="I266" s="6" t="s">
        <v>21</v>
      </c>
      <c r="J266" s="6" t="s">
        <v>65</v>
      </c>
      <c r="K266" s="6" t="s">
        <v>22</v>
      </c>
      <c r="L266" s="6" t="s">
        <v>21</v>
      </c>
      <c r="M266" s="6" t="s">
        <v>23</v>
      </c>
      <c r="N266" s="58">
        <f>N267</f>
        <v>30000</v>
      </c>
      <c r="O266" s="58">
        <f t="shared" ref="O266:P267" si="59">O267</f>
        <v>30000</v>
      </c>
      <c r="P266" s="58">
        <f t="shared" si="59"/>
        <v>30000</v>
      </c>
    </row>
    <row r="267" spans="2:16" ht="43.15" customHeight="1" x14ac:dyDescent="0.25">
      <c r="B267" s="67"/>
      <c r="C267" s="10" t="s">
        <v>234</v>
      </c>
      <c r="D267" s="4"/>
      <c r="E267" s="5"/>
      <c r="F267" s="5"/>
      <c r="G267" s="6" t="s">
        <v>142</v>
      </c>
      <c r="H267" s="6" t="s">
        <v>38</v>
      </c>
      <c r="I267" s="6" t="s">
        <v>21</v>
      </c>
      <c r="J267" s="6" t="s">
        <v>65</v>
      </c>
      <c r="K267" s="6" t="s">
        <v>235</v>
      </c>
      <c r="L267" s="6" t="s">
        <v>21</v>
      </c>
      <c r="M267" s="6" t="s">
        <v>23</v>
      </c>
      <c r="N267" s="58">
        <f>N268</f>
        <v>30000</v>
      </c>
      <c r="O267" s="58">
        <f t="shared" si="59"/>
        <v>30000</v>
      </c>
      <c r="P267" s="58">
        <f t="shared" si="59"/>
        <v>30000</v>
      </c>
    </row>
    <row r="268" spans="2:16" ht="38.450000000000003" customHeight="1" x14ac:dyDescent="0.25">
      <c r="B268" s="67"/>
      <c r="C268" s="10" t="s">
        <v>56</v>
      </c>
      <c r="D268" s="4"/>
      <c r="E268" s="5"/>
      <c r="F268" s="5"/>
      <c r="G268" s="6" t="s">
        <v>142</v>
      </c>
      <c r="H268" s="6" t="s">
        <v>38</v>
      </c>
      <c r="I268" s="6" t="s">
        <v>21</v>
      </c>
      <c r="J268" s="6" t="s">
        <v>65</v>
      </c>
      <c r="K268" s="6" t="s">
        <v>235</v>
      </c>
      <c r="L268" s="6" t="s">
        <v>21</v>
      </c>
      <c r="M268" s="6" t="s">
        <v>57</v>
      </c>
      <c r="N268" s="58">
        <v>30000</v>
      </c>
      <c r="O268" s="58">
        <v>30000</v>
      </c>
      <c r="P268" s="58">
        <v>30000</v>
      </c>
    </row>
    <row r="269" spans="2:16" ht="51" customHeight="1" x14ac:dyDescent="0.25">
      <c r="B269" s="69">
        <v>12</v>
      </c>
      <c r="C269" s="76" t="s">
        <v>236</v>
      </c>
      <c r="D269" s="26"/>
      <c r="E269" s="26" t="s">
        <v>18</v>
      </c>
      <c r="F269" s="26" t="s">
        <v>192</v>
      </c>
      <c r="G269" s="34" t="s">
        <v>237</v>
      </c>
      <c r="H269" s="34" t="s">
        <v>20</v>
      </c>
      <c r="I269" s="34" t="s">
        <v>21</v>
      </c>
      <c r="J269" s="34" t="s">
        <v>21</v>
      </c>
      <c r="K269" s="34" t="s">
        <v>22</v>
      </c>
      <c r="L269" s="34" t="s">
        <v>21</v>
      </c>
      <c r="M269" s="34" t="s">
        <v>23</v>
      </c>
      <c r="N269" s="59">
        <f>N270+N276+N279+N282</f>
        <v>102517070.37</v>
      </c>
      <c r="O269" s="59">
        <f t="shared" ref="O269:P269" si="60">O270+O276+O279+O282</f>
        <v>51504977.549999997</v>
      </c>
      <c r="P269" s="59">
        <f t="shared" si="60"/>
        <v>52713171.219999999</v>
      </c>
    </row>
    <row r="270" spans="2:16" ht="15.75" x14ac:dyDescent="0.25">
      <c r="B270" s="67"/>
      <c r="C270" s="60" t="s">
        <v>238</v>
      </c>
      <c r="D270" s="4"/>
      <c r="E270" s="5"/>
      <c r="F270" s="5"/>
      <c r="G270" s="6" t="s">
        <v>222</v>
      </c>
      <c r="H270" s="6" t="s">
        <v>21</v>
      </c>
      <c r="I270" s="6" t="s">
        <v>21</v>
      </c>
      <c r="J270" s="6" t="s">
        <v>28</v>
      </c>
      <c r="K270" s="6" t="s">
        <v>22</v>
      </c>
      <c r="L270" s="6" t="s">
        <v>21</v>
      </c>
      <c r="M270" s="6" t="s">
        <v>23</v>
      </c>
      <c r="N270" s="58">
        <f>N271+N273</f>
        <v>17946631.98</v>
      </c>
      <c r="O270" s="58">
        <f>O271+O273</f>
        <v>15524205.239999998</v>
      </c>
      <c r="P270" s="58">
        <f>P271+P273</f>
        <v>15303399.559999999</v>
      </c>
    </row>
    <row r="271" spans="2:16" ht="55.15" customHeight="1" x14ac:dyDescent="0.25">
      <c r="B271" s="67"/>
      <c r="C271" s="23" t="s">
        <v>239</v>
      </c>
      <c r="D271" s="4"/>
      <c r="E271" s="5"/>
      <c r="F271" s="5"/>
      <c r="G271" s="6" t="s">
        <v>222</v>
      </c>
      <c r="H271" s="6" t="s">
        <v>21</v>
      </c>
      <c r="I271" s="6" t="s">
        <v>21</v>
      </c>
      <c r="J271" s="6" t="s">
        <v>28</v>
      </c>
      <c r="K271" s="6" t="s">
        <v>240</v>
      </c>
      <c r="L271" s="6" t="s">
        <v>21</v>
      </c>
      <c r="M271" s="6" t="s">
        <v>23</v>
      </c>
      <c r="N271" s="58">
        <f>N272</f>
        <v>13216162.1</v>
      </c>
      <c r="O271" s="58">
        <f>O272</f>
        <v>10793735.359999999</v>
      </c>
      <c r="P271" s="58">
        <f>P272</f>
        <v>10572929.68</v>
      </c>
    </row>
    <row r="272" spans="2:16" ht="15.75" x14ac:dyDescent="0.25">
      <c r="B272" s="67"/>
      <c r="C272" s="24" t="s">
        <v>241</v>
      </c>
      <c r="D272" s="4"/>
      <c r="E272" s="5"/>
      <c r="F272" s="5"/>
      <c r="G272" s="6" t="s">
        <v>222</v>
      </c>
      <c r="H272" s="6" t="s">
        <v>21</v>
      </c>
      <c r="I272" s="6" t="s">
        <v>21</v>
      </c>
      <c r="J272" s="6" t="s">
        <v>28</v>
      </c>
      <c r="K272" s="6" t="s">
        <v>240</v>
      </c>
      <c r="L272" s="6" t="s">
        <v>21</v>
      </c>
      <c r="M272" s="6" t="s">
        <v>242</v>
      </c>
      <c r="N272" s="58">
        <v>13216162.1</v>
      </c>
      <c r="O272" s="58">
        <v>10793735.359999999</v>
      </c>
      <c r="P272" s="58">
        <v>10572929.68</v>
      </c>
    </row>
    <row r="273" spans="2:16" ht="31.5" x14ac:dyDescent="0.25">
      <c r="B273" s="67"/>
      <c r="C273" s="10" t="s">
        <v>243</v>
      </c>
      <c r="D273" s="5"/>
      <c r="E273" s="5" t="s">
        <v>244</v>
      </c>
      <c r="F273" s="5" t="s">
        <v>18</v>
      </c>
      <c r="G273" s="6" t="s">
        <v>222</v>
      </c>
      <c r="H273" s="6" t="s">
        <v>21</v>
      </c>
      <c r="I273" s="6" t="s">
        <v>21</v>
      </c>
      <c r="J273" s="6" t="s">
        <v>28</v>
      </c>
      <c r="K273" s="6" t="s">
        <v>245</v>
      </c>
      <c r="L273" s="6" t="s">
        <v>21</v>
      </c>
      <c r="M273" s="6" t="s">
        <v>23</v>
      </c>
      <c r="N273" s="58">
        <f>N275</f>
        <v>4730469.88</v>
      </c>
      <c r="O273" s="58">
        <f>O275</f>
        <v>4730469.88</v>
      </c>
      <c r="P273" s="58">
        <f>P275</f>
        <v>4730469.88</v>
      </c>
    </row>
    <row r="274" spans="2:16" ht="15.75" hidden="1" x14ac:dyDescent="0.25">
      <c r="B274" s="67"/>
      <c r="C274" s="10" t="s">
        <v>246</v>
      </c>
      <c r="D274" s="5"/>
      <c r="E274" s="5" t="s">
        <v>244</v>
      </c>
      <c r="F274" s="5" t="s">
        <v>18</v>
      </c>
      <c r="G274" s="6" t="s">
        <v>237</v>
      </c>
      <c r="H274" s="6" t="s">
        <v>21</v>
      </c>
      <c r="I274" s="6"/>
      <c r="J274" s="6"/>
      <c r="K274" s="6" t="s">
        <v>245</v>
      </c>
      <c r="L274" s="6"/>
      <c r="M274" s="6" t="s">
        <v>247</v>
      </c>
      <c r="N274" s="58"/>
      <c r="O274" s="58"/>
      <c r="P274" s="58"/>
    </row>
    <row r="275" spans="2:16" ht="15.75" x14ac:dyDescent="0.25">
      <c r="B275" s="67"/>
      <c r="C275" s="24" t="s">
        <v>241</v>
      </c>
      <c r="D275" s="5"/>
      <c r="E275" s="5"/>
      <c r="F275" s="5"/>
      <c r="G275" s="6" t="s">
        <v>222</v>
      </c>
      <c r="H275" s="6" t="s">
        <v>21</v>
      </c>
      <c r="I275" s="6" t="s">
        <v>21</v>
      </c>
      <c r="J275" s="6" t="s">
        <v>28</v>
      </c>
      <c r="K275" s="6" t="s">
        <v>248</v>
      </c>
      <c r="L275" s="6" t="s">
        <v>21</v>
      </c>
      <c r="M275" s="6" t="s">
        <v>242</v>
      </c>
      <c r="N275" s="58">
        <v>4730469.88</v>
      </c>
      <c r="O275" s="58">
        <v>4730469.88</v>
      </c>
      <c r="P275" s="58">
        <v>4730469.88</v>
      </c>
    </row>
    <row r="276" spans="2:16" ht="15.75" x14ac:dyDescent="0.25">
      <c r="B276" s="67"/>
      <c r="C276" s="10" t="s">
        <v>249</v>
      </c>
      <c r="D276" s="5"/>
      <c r="E276" s="5" t="s">
        <v>244</v>
      </c>
      <c r="F276" s="5" t="s">
        <v>90</v>
      </c>
      <c r="G276" s="6" t="s">
        <v>237</v>
      </c>
      <c r="H276" s="6" t="s">
        <v>21</v>
      </c>
      <c r="I276" s="6" t="s">
        <v>21</v>
      </c>
      <c r="J276" s="6" t="s">
        <v>34</v>
      </c>
      <c r="K276" s="6" t="s">
        <v>22</v>
      </c>
      <c r="L276" s="6" t="s">
        <v>21</v>
      </c>
      <c r="M276" s="6" t="s">
        <v>23</v>
      </c>
      <c r="N276" s="58">
        <f t="shared" ref="N276:P277" si="61">N277</f>
        <v>500000</v>
      </c>
      <c r="O276" s="58">
        <f t="shared" si="61"/>
        <v>160000</v>
      </c>
      <c r="P276" s="58">
        <f t="shared" si="61"/>
        <v>160000</v>
      </c>
    </row>
    <row r="277" spans="2:16" ht="15.75" x14ac:dyDescent="0.25">
      <c r="B277" s="67"/>
      <c r="C277" s="24" t="s">
        <v>392</v>
      </c>
      <c r="D277" s="5"/>
      <c r="E277" s="5"/>
      <c r="F277" s="5"/>
      <c r="G277" s="6" t="s">
        <v>237</v>
      </c>
      <c r="H277" s="6" t="s">
        <v>21</v>
      </c>
      <c r="I277" s="6" t="s">
        <v>21</v>
      </c>
      <c r="J277" s="6" t="s">
        <v>34</v>
      </c>
      <c r="K277" s="6" t="s">
        <v>251</v>
      </c>
      <c r="L277" s="6" t="s">
        <v>21</v>
      </c>
      <c r="M277" s="6" t="s">
        <v>23</v>
      </c>
      <c r="N277" s="58">
        <f t="shared" si="61"/>
        <v>500000</v>
      </c>
      <c r="O277" s="58">
        <f t="shared" si="61"/>
        <v>160000</v>
      </c>
      <c r="P277" s="58">
        <f t="shared" si="61"/>
        <v>160000</v>
      </c>
    </row>
    <row r="278" spans="2:16" ht="15.75" x14ac:dyDescent="0.25">
      <c r="B278" s="67"/>
      <c r="C278" s="15" t="s">
        <v>252</v>
      </c>
      <c r="D278" s="5"/>
      <c r="E278" s="5" t="s">
        <v>244</v>
      </c>
      <c r="F278" s="5" t="s">
        <v>90</v>
      </c>
      <c r="G278" s="6" t="s">
        <v>237</v>
      </c>
      <c r="H278" s="6" t="s">
        <v>21</v>
      </c>
      <c r="I278" s="6" t="s">
        <v>21</v>
      </c>
      <c r="J278" s="6" t="s">
        <v>34</v>
      </c>
      <c r="K278" s="6" t="s">
        <v>253</v>
      </c>
      <c r="L278" s="6" t="s">
        <v>21</v>
      </c>
      <c r="M278" s="6" t="s">
        <v>254</v>
      </c>
      <c r="N278" s="58">
        <f>160000+240000+100000</f>
        <v>500000</v>
      </c>
      <c r="O278" s="58">
        <v>160000</v>
      </c>
      <c r="P278" s="58">
        <v>160000</v>
      </c>
    </row>
    <row r="279" spans="2:16" ht="15.75" x14ac:dyDescent="0.25">
      <c r="B279" s="67"/>
      <c r="C279" s="10" t="s">
        <v>255</v>
      </c>
      <c r="D279" s="4"/>
      <c r="E279" s="5" t="s">
        <v>18</v>
      </c>
      <c r="F279" s="5" t="s">
        <v>192</v>
      </c>
      <c r="G279" s="6" t="s">
        <v>237</v>
      </c>
      <c r="H279" s="6" t="s">
        <v>21</v>
      </c>
      <c r="I279" s="6" t="s">
        <v>21</v>
      </c>
      <c r="J279" s="6" t="s">
        <v>38</v>
      </c>
      <c r="K279" s="6" t="s">
        <v>22</v>
      </c>
      <c r="L279" s="6" t="s">
        <v>21</v>
      </c>
      <c r="M279" s="6" t="s">
        <v>23</v>
      </c>
      <c r="N279" s="58">
        <f t="shared" ref="N279:P280" si="62">N280</f>
        <v>60502997.390000001</v>
      </c>
      <c r="O279" s="58">
        <f t="shared" si="62"/>
        <v>0</v>
      </c>
      <c r="P279" s="58">
        <f t="shared" si="62"/>
        <v>0</v>
      </c>
    </row>
    <row r="280" spans="2:16" ht="15.75" x14ac:dyDescent="0.25">
      <c r="B280" s="67"/>
      <c r="C280" s="24" t="s">
        <v>250</v>
      </c>
      <c r="D280" s="4"/>
      <c r="E280" s="5"/>
      <c r="F280" s="5"/>
      <c r="G280" s="6" t="s">
        <v>237</v>
      </c>
      <c r="H280" s="6" t="s">
        <v>21</v>
      </c>
      <c r="I280" s="6" t="s">
        <v>21</v>
      </c>
      <c r="J280" s="6" t="s">
        <v>38</v>
      </c>
      <c r="K280" s="6" t="s">
        <v>251</v>
      </c>
      <c r="L280" s="6" t="s">
        <v>21</v>
      </c>
      <c r="M280" s="6" t="s">
        <v>23</v>
      </c>
      <c r="N280" s="58">
        <f t="shared" si="62"/>
        <v>60502997.390000001</v>
      </c>
      <c r="O280" s="58">
        <f t="shared" si="62"/>
        <v>0</v>
      </c>
      <c r="P280" s="58">
        <f t="shared" si="62"/>
        <v>0</v>
      </c>
    </row>
    <row r="281" spans="2:16" ht="15.75" x14ac:dyDescent="0.25">
      <c r="B281" s="67"/>
      <c r="C281" s="24" t="s">
        <v>241</v>
      </c>
      <c r="D281" s="4"/>
      <c r="E281" s="5"/>
      <c r="F281" s="5"/>
      <c r="G281" s="6" t="s">
        <v>222</v>
      </c>
      <c r="H281" s="6" t="s">
        <v>21</v>
      </c>
      <c r="I281" s="6" t="s">
        <v>21</v>
      </c>
      <c r="J281" s="6" t="s">
        <v>38</v>
      </c>
      <c r="K281" s="6" t="s">
        <v>251</v>
      </c>
      <c r="L281" s="6" t="s">
        <v>21</v>
      </c>
      <c r="M281" s="6" t="s">
        <v>242</v>
      </c>
      <c r="N281" s="58">
        <f>60045311.22+457686.17</f>
        <v>60502997.390000001</v>
      </c>
      <c r="O281" s="58">
        <v>0</v>
      </c>
      <c r="P281" s="58">
        <v>0</v>
      </c>
    </row>
    <row r="282" spans="2:16" ht="16.899999999999999" customHeight="1" x14ac:dyDescent="0.25">
      <c r="B282" s="67"/>
      <c r="C282" s="10" t="s">
        <v>256</v>
      </c>
      <c r="D282" s="5"/>
      <c r="E282" s="5" t="s">
        <v>192</v>
      </c>
      <c r="F282" s="5" t="s">
        <v>18</v>
      </c>
      <c r="G282" s="6" t="s">
        <v>222</v>
      </c>
      <c r="H282" s="6" t="s">
        <v>21</v>
      </c>
      <c r="I282" s="6" t="s">
        <v>21</v>
      </c>
      <c r="J282" s="6" t="s">
        <v>41</v>
      </c>
      <c r="K282" s="6" t="s">
        <v>22</v>
      </c>
      <c r="L282" s="6" t="s">
        <v>21</v>
      </c>
      <c r="M282" s="6" t="s">
        <v>23</v>
      </c>
      <c r="N282" s="58">
        <f t="shared" ref="N282:P283" si="63">N283</f>
        <v>23567441</v>
      </c>
      <c r="O282" s="58">
        <f t="shared" si="63"/>
        <v>35820772.310000002</v>
      </c>
      <c r="P282" s="58">
        <f t="shared" si="63"/>
        <v>37249771.659999996</v>
      </c>
    </row>
    <row r="283" spans="2:16" ht="15.75" x14ac:dyDescent="0.25">
      <c r="B283" s="67"/>
      <c r="C283" s="10" t="s">
        <v>257</v>
      </c>
      <c r="D283" s="5"/>
      <c r="E283" s="5" t="s">
        <v>192</v>
      </c>
      <c r="F283" s="5" t="s">
        <v>18</v>
      </c>
      <c r="G283" s="6" t="s">
        <v>222</v>
      </c>
      <c r="H283" s="6" t="s">
        <v>21</v>
      </c>
      <c r="I283" s="6" t="s">
        <v>21</v>
      </c>
      <c r="J283" s="6" t="s">
        <v>41</v>
      </c>
      <c r="K283" s="6" t="s">
        <v>258</v>
      </c>
      <c r="L283" s="6" t="s">
        <v>21</v>
      </c>
      <c r="M283" s="6" t="s">
        <v>23</v>
      </c>
      <c r="N283" s="58">
        <f t="shared" si="63"/>
        <v>23567441</v>
      </c>
      <c r="O283" s="58">
        <f t="shared" si="63"/>
        <v>35820772.310000002</v>
      </c>
      <c r="P283" s="58">
        <f t="shared" si="63"/>
        <v>37249771.659999996</v>
      </c>
    </row>
    <row r="284" spans="2:16" ht="15.75" x14ac:dyDescent="0.25">
      <c r="B284" s="67"/>
      <c r="C284" s="10" t="s">
        <v>257</v>
      </c>
      <c r="D284" s="5"/>
      <c r="E284" s="5" t="s">
        <v>192</v>
      </c>
      <c r="F284" s="5" t="s">
        <v>18</v>
      </c>
      <c r="G284" s="6" t="s">
        <v>237</v>
      </c>
      <c r="H284" s="6" t="s">
        <v>21</v>
      </c>
      <c r="I284" s="6" t="s">
        <v>21</v>
      </c>
      <c r="J284" s="6" t="s">
        <v>41</v>
      </c>
      <c r="K284" s="6" t="s">
        <v>258</v>
      </c>
      <c r="L284" s="6" t="s">
        <v>21</v>
      </c>
      <c r="M284" s="6" t="s">
        <v>259</v>
      </c>
      <c r="N284" s="58">
        <f>20144773+2871093+551575</f>
        <v>23567441</v>
      </c>
      <c r="O284" s="58">
        <v>35820772.310000002</v>
      </c>
      <c r="P284" s="58">
        <v>37249771.659999996</v>
      </c>
    </row>
    <row r="285" spans="2:16" ht="39" customHeight="1" x14ac:dyDescent="0.25">
      <c r="B285" s="69">
        <v>13</v>
      </c>
      <c r="C285" s="76" t="s">
        <v>260</v>
      </c>
      <c r="D285" s="26"/>
      <c r="E285" s="26"/>
      <c r="F285" s="26"/>
      <c r="G285" s="34" t="s">
        <v>192</v>
      </c>
      <c r="H285" s="34" t="s">
        <v>21</v>
      </c>
      <c r="I285" s="34" t="s">
        <v>21</v>
      </c>
      <c r="J285" s="34" t="s">
        <v>21</v>
      </c>
      <c r="K285" s="34" t="s">
        <v>22</v>
      </c>
      <c r="L285" s="34" t="s">
        <v>21</v>
      </c>
      <c r="M285" s="34" t="s">
        <v>23</v>
      </c>
      <c r="N285" s="59">
        <f>N286</f>
        <v>3722144.88</v>
      </c>
      <c r="O285" s="59">
        <f>O286+O293</f>
        <v>25383260</v>
      </c>
      <c r="P285" s="59">
        <f t="shared" ref="P285" si="64">P286</f>
        <v>150000</v>
      </c>
    </row>
    <row r="286" spans="2:16" ht="26.45" customHeight="1" x14ac:dyDescent="0.25">
      <c r="B286" s="69"/>
      <c r="C286" s="25" t="s">
        <v>261</v>
      </c>
      <c r="D286" s="5"/>
      <c r="E286" s="5"/>
      <c r="F286" s="5"/>
      <c r="G286" s="6" t="s">
        <v>192</v>
      </c>
      <c r="H286" s="6" t="s">
        <v>21</v>
      </c>
      <c r="I286" s="6" t="s">
        <v>21</v>
      </c>
      <c r="J286" s="6" t="s">
        <v>28</v>
      </c>
      <c r="K286" s="6" t="s">
        <v>23</v>
      </c>
      <c r="L286" s="6" t="s">
        <v>21</v>
      </c>
      <c r="M286" s="6" t="s">
        <v>23</v>
      </c>
      <c r="N286" s="58">
        <f t="shared" ref="N286:P287" si="65">N287</f>
        <v>3722144.88</v>
      </c>
      <c r="O286" s="58">
        <f t="shared" si="65"/>
        <v>150000</v>
      </c>
      <c r="P286" s="58">
        <f t="shared" si="65"/>
        <v>150000</v>
      </c>
    </row>
    <row r="287" spans="2:16" ht="39" customHeight="1" x14ac:dyDescent="0.25">
      <c r="B287" s="69"/>
      <c r="C287" s="25" t="s">
        <v>262</v>
      </c>
      <c r="D287" s="5"/>
      <c r="E287" s="5"/>
      <c r="F287" s="5"/>
      <c r="G287" s="6" t="s">
        <v>192</v>
      </c>
      <c r="H287" s="6" t="s">
        <v>21</v>
      </c>
      <c r="I287" s="6" t="s">
        <v>21</v>
      </c>
      <c r="J287" s="6" t="s">
        <v>28</v>
      </c>
      <c r="K287" s="6" t="s">
        <v>263</v>
      </c>
      <c r="L287" s="6" t="s">
        <v>264</v>
      </c>
      <c r="M287" s="6" t="s">
        <v>23</v>
      </c>
      <c r="N287" s="58">
        <f t="shared" si="65"/>
        <v>3722144.88</v>
      </c>
      <c r="O287" s="58">
        <f t="shared" si="65"/>
        <v>150000</v>
      </c>
      <c r="P287" s="58">
        <f t="shared" si="65"/>
        <v>150000</v>
      </c>
    </row>
    <row r="288" spans="2:16" ht="18.75" customHeight="1" x14ac:dyDescent="0.25">
      <c r="B288" s="69"/>
      <c r="C288" s="25" t="s">
        <v>265</v>
      </c>
      <c r="D288" s="5"/>
      <c r="E288" s="5"/>
      <c r="F288" s="5"/>
      <c r="G288" s="6" t="s">
        <v>192</v>
      </c>
      <c r="H288" s="6" t="s">
        <v>21</v>
      </c>
      <c r="I288" s="6" t="s">
        <v>21</v>
      </c>
      <c r="J288" s="6" t="s">
        <v>28</v>
      </c>
      <c r="K288" s="6" t="s">
        <v>263</v>
      </c>
      <c r="L288" s="6" t="s">
        <v>264</v>
      </c>
      <c r="M288" s="6" t="s">
        <v>266</v>
      </c>
      <c r="N288" s="58">
        <f>150000+3572144.88</f>
        <v>3722144.88</v>
      </c>
      <c r="O288" s="58">
        <v>150000</v>
      </c>
      <c r="P288" s="58">
        <v>150000</v>
      </c>
    </row>
    <row r="289" spans="2:16" ht="44.45" hidden="1" customHeight="1" x14ac:dyDescent="0.25">
      <c r="B289" s="69">
        <v>14</v>
      </c>
      <c r="C289" s="76" t="s">
        <v>267</v>
      </c>
      <c r="D289" s="26"/>
      <c r="E289" s="26"/>
      <c r="F289" s="26"/>
      <c r="G289" s="34" t="s">
        <v>244</v>
      </c>
      <c r="H289" s="34" t="s">
        <v>21</v>
      </c>
      <c r="I289" s="34" t="s">
        <v>21</v>
      </c>
      <c r="J289" s="34" t="s">
        <v>21</v>
      </c>
      <c r="K289" s="34" t="s">
        <v>22</v>
      </c>
      <c r="L289" s="34" t="s">
        <v>21</v>
      </c>
      <c r="M289" s="34" t="s">
        <v>23</v>
      </c>
      <c r="N289" s="59">
        <f>N290</f>
        <v>0</v>
      </c>
      <c r="O289" s="59">
        <f t="shared" ref="O289:P289" si="66">O290</f>
        <v>0</v>
      </c>
      <c r="P289" s="59">
        <f t="shared" si="66"/>
        <v>0</v>
      </c>
    </row>
    <row r="290" spans="2:16" ht="15.75" hidden="1" x14ac:dyDescent="0.25">
      <c r="B290" s="67"/>
      <c r="C290" s="8" t="s">
        <v>268</v>
      </c>
      <c r="D290" s="5"/>
      <c r="E290" s="5"/>
      <c r="F290" s="5"/>
      <c r="G290" s="6" t="s">
        <v>244</v>
      </c>
      <c r="H290" s="6" t="s">
        <v>21</v>
      </c>
      <c r="I290" s="6" t="s">
        <v>21</v>
      </c>
      <c r="J290" s="6" t="s">
        <v>28</v>
      </c>
      <c r="K290" s="6" t="s">
        <v>22</v>
      </c>
      <c r="L290" s="6" t="s">
        <v>21</v>
      </c>
      <c r="M290" s="6" t="s">
        <v>23</v>
      </c>
      <c r="N290" s="58">
        <f t="shared" ref="N290:P291" si="67">N291</f>
        <v>0</v>
      </c>
      <c r="O290" s="58">
        <f t="shared" si="67"/>
        <v>0</v>
      </c>
      <c r="P290" s="58">
        <f t="shared" si="67"/>
        <v>0</v>
      </c>
    </row>
    <row r="291" spans="2:16" ht="31.5" hidden="1" x14ac:dyDescent="0.25">
      <c r="B291" s="67"/>
      <c r="C291" s="8" t="s">
        <v>269</v>
      </c>
      <c r="D291" s="5"/>
      <c r="E291" s="5"/>
      <c r="F291" s="5"/>
      <c r="G291" s="6" t="s">
        <v>244</v>
      </c>
      <c r="H291" s="6" t="s">
        <v>21</v>
      </c>
      <c r="I291" s="6" t="s">
        <v>21</v>
      </c>
      <c r="J291" s="6" t="s">
        <v>28</v>
      </c>
      <c r="K291" s="6" t="s">
        <v>270</v>
      </c>
      <c r="L291" s="6" t="s">
        <v>21</v>
      </c>
      <c r="M291" s="6" t="s">
        <v>23</v>
      </c>
      <c r="N291" s="58">
        <f t="shared" si="67"/>
        <v>0</v>
      </c>
      <c r="O291" s="58">
        <f t="shared" si="67"/>
        <v>0</v>
      </c>
      <c r="P291" s="58">
        <f t="shared" si="67"/>
        <v>0</v>
      </c>
    </row>
    <row r="292" spans="2:16" ht="15.75" hidden="1" x14ac:dyDescent="0.25">
      <c r="B292" s="67"/>
      <c r="C292" s="10" t="s">
        <v>271</v>
      </c>
      <c r="D292" s="5"/>
      <c r="E292" s="5"/>
      <c r="F292" s="5"/>
      <c r="G292" s="6" t="s">
        <v>244</v>
      </c>
      <c r="H292" s="6" t="s">
        <v>21</v>
      </c>
      <c r="I292" s="6" t="s">
        <v>21</v>
      </c>
      <c r="J292" s="6" t="s">
        <v>28</v>
      </c>
      <c r="K292" s="6" t="s">
        <v>270</v>
      </c>
      <c r="L292" s="6" t="s">
        <v>21</v>
      </c>
      <c r="M292" s="6" t="s">
        <v>272</v>
      </c>
      <c r="N292" s="58">
        <v>0</v>
      </c>
      <c r="O292" s="58">
        <v>0</v>
      </c>
      <c r="P292" s="58">
        <v>0</v>
      </c>
    </row>
    <row r="293" spans="2:16" ht="28.15" hidden="1" customHeight="1" x14ac:dyDescent="0.25">
      <c r="B293" s="67"/>
      <c r="C293" s="10" t="s">
        <v>333</v>
      </c>
      <c r="D293" s="5"/>
      <c r="E293" s="5"/>
      <c r="F293" s="5"/>
      <c r="G293" s="6" t="s">
        <v>192</v>
      </c>
      <c r="H293" s="6" t="s">
        <v>21</v>
      </c>
      <c r="I293" s="6" t="s">
        <v>28</v>
      </c>
      <c r="J293" s="6" t="s">
        <v>337</v>
      </c>
      <c r="K293" s="6" t="s">
        <v>22</v>
      </c>
      <c r="L293" s="6" t="s">
        <v>21</v>
      </c>
      <c r="M293" s="6" t="s">
        <v>23</v>
      </c>
      <c r="N293" s="58">
        <v>0</v>
      </c>
      <c r="O293" s="58">
        <f>O294+O296</f>
        <v>25233260</v>
      </c>
      <c r="P293" s="58">
        <v>0</v>
      </c>
    </row>
    <row r="294" spans="2:16" ht="41.45" hidden="1" customHeight="1" x14ac:dyDescent="0.25">
      <c r="B294" s="67"/>
      <c r="C294" s="93" t="s">
        <v>334</v>
      </c>
      <c r="D294" s="5"/>
      <c r="E294" s="5"/>
      <c r="F294" s="5"/>
      <c r="G294" s="6" t="s">
        <v>192</v>
      </c>
      <c r="H294" s="6" t="s">
        <v>21</v>
      </c>
      <c r="I294" s="6" t="s">
        <v>28</v>
      </c>
      <c r="J294" s="6" t="s">
        <v>337</v>
      </c>
      <c r="K294" s="94" t="s">
        <v>263</v>
      </c>
      <c r="L294" s="94" t="s">
        <v>44</v>
      </c>
      <c r="M294" s="6" t="s">
        <v>23</v>
      </c>
      <c r="N294" s="58">
        <v>0</v>
      </c>
      <c r="O294" s="58">
        <f>O295</f>
        <v>20248560</v>
      </c>
      <c r="P294" s="58">
        <v>0</v>
      </c>
    </row>
    <row r="295" spans="2:16" ht="31.5" hidden="1" x14ac:dyDescent="0.25">
      <c r="B295" s="67"/>
      <c r="C295" s="95" t="s">
        <v>335</v>
      </c>
      <c r="D295" s="5"/>
      <c r="E295" s="5"/>
      <c r="F295" s="5"/>
      <c r="G295" s="6" t="s">
        <v>192</v>
      </c>
      <c r="H295" s="6" t="s">
        <v>21</v>
      </c>
      <c r="I295" s="6" t="s">
        <v>28</v>
      </c>
      <c r="J295" s="6" t="s">
        <v>337</v>
      </c>
      <c r="K295" s="94" t="s">
        <v>263</v>
      </c>
      <c r="L295" s="94" t="s">
        <v>44</v>
      </c>
      <c r="M295" s="6" t="s">
        <v>336</v>
      </c>
      <c r="N295" s="58">
        <v>0</v>
      </c>
      <c r="O295" s="58">
        <v>20248560</v>
      </c>
      <c r="P295" s="58">
        <v>0</v>
      </c>
    </row>
    <row r="296" spans="2:16" ht="31.5" hidden="1" x14ac:dyDescent="0.25">
      <c r="B296" s="67"/>
      <c r="C296" s="91" t="s">
        <v>334</v>
      </c>
      <c r="D296" s="5"/>
      <c r="E296" s="5"/>
      <c r="F296" s="5"/>
      <c r="G296" s="6" t="s">
        <v>192</v>
      </c>
      <c r="H296" s="6" t="s">
        <v>21</v>
      </c>
      <c r="I296" s="6" t="s">
        <v>28</v>
      </c>
      <c r="J296" s="6" t="s">
        <v>337</v>
      </c>
      <c r="K296" s="94" t="s">
        <v>263</v>
      </c>
      <c r="L296" s="94" t="s">
        <v>48</v>
      </c>
      <c r="M296" s="6" t="s">
        <v>23</v>
      </c>
      <c r="N296" s="58">
        <v>0</v>
      </c>
      <c r="O296" s="58">
        <f>O297</f>
        <v>4984700</v>
      </c>
      <c r="P296" s="58">
        <v>0</v>
      </c>
    </row>
    <row r="297" spans="2:16" ht="31.5" hidden="1" x14ac:dyDescent="0.25">
      <c r="B297" s="67"/>
      <c r="C297" s="95" t="s">
        <v>335</v>
      </c>
      <c r="D297" s="5"/>
      <c r="E297" s="5"/>
      <c r="F297" s="5"/>
      <c r="G297" s="6" t="s">
        <v>192</v>
      </c>
      <c r="H297" s="6" t="s">
        <v>21</v>
      </c>
      <c r="I297" s="6" t="s">
        <v>28</v>
      </c>
      <c r="J297" s="6" t="s">
        <v>337</v>
      </c>
      <c r="K297" s="94" t="s">
        <v>263</v>
      </c>
      <c r="L297" s="94" t="s">
        <v>48</v>
      </c>
      <c r="M297" s="6" t="s">
        <v>336</v>
      </c>
      <c r="N297" s="58">
        <v>0</v>
      </c>
      <c r="O297" s="58">
        <v>4984700</v>
      </c>
      <c r="P297" s="58">
        <v>0</v>
      </c>
    </row>
    <row r="298" spans="2:16" ht="31.5" x14ac:dyDescent="0.25">
      <c r="B298" s="69">
        <v>15</v>
      </c>
      <c r="C298" s="76" t="s">
        <v>273</v>
      </c>
      <c r="D298" s="5"/>
      <c r="E298" s="5"/>
      <c r="F298" s="5"/>
      <c r="G298" s="34" t="s">
        <v>274</v>
      </c>
      <c r="H298" s="34" t="s">
        <v>21</v>
      </c>
      <c r="I298" s="34" t="s">
        <v>21</v>
      </c>
      <c r="J298" s="34" t="s">
        <v>21</v>
      </c>
      <c r="K298" s="34" t="s">
        <v>22</v>
      </c>
      <c r="L298" s="34" t="s">
        <v>21</v>
      </c>
      <c r="M298" s="34" t="s">
        <v>23</v>
      </c>
      <c r="N298" s="59">
        <f t="shared" ref="N298:P300" si="68">N299</f>
        <v>1274168.6000000001</v>
      </c>
      <c r="O298" s="59">
        <f t="shared" si="68"/>
        <v>420000</v>
      </c>
      <c r="P298" s="59">
        <f t="shared" si="68"/>
        <v>420000</v>
      </c>
    </row>
    <row r="299" spans="2:16" ht="47.25" x14ac:dyDescent="0.25">
      <c r="B299" s="75"/>
      <c r="C299" s="15" t="s">
        <v>275</v>
      </c>
      <c r="D299" s="5"/>
      <c r="E299" s="5"/>
      <c r="F299" s="5"/>
      <c r="G299" s="6" t="s">
        <v>274</v>
      </c>
      <c r="H299" s="6" t="s">
        <v>21</v>
      </c>
      <c r="I299" s="6" t="s">
        <v>158</v>
      </c>
      <c r="J299" s="6" t="s">
        <v>118</v>
      </c>
      <c r="K299" s="6" t="s">
        <v>22</v>
      </c>
      <c r="L299" s="6" t="s">
        <v>21</v>
      </c>
      <c r="M299" s="6" t="s">
        <v>23</v>
      </c>
      <c r="N299" s="59">
        <f t="shared" si="68"/>
        <v>1274168.6000000001</v>
      </c>
      <c r="O299" s="59">
        <f t="shared" si="68"/>
        <v>420000</v>
      </c>
      <c r="P299" s="59">
        <f t="shared" si="68"/>
        <v>420000</v>
      </c>
    </row>
    <row r="300" spans="2:16" ht="36.6" customHeight="1" x14ac:dyDescent="0.25">
      <c r="B300" s="67"/>
      <c r="C300" s="15" t="s">
        <v>276</v>
      </c>
      <c r="D300" s="5"/>
      <c r="E300" s="5"/>
      <c r="F300" s="5"/>
      <c r="G300" s="6" t="s">
        <v>274</v>
      </c>
      <c r="H300" s="6" t="s">
        <v>21</v>
      </c>
      <c r="I300" s="6" t="s">
        <v>158</v>
      </c>
      <c r="J300" s="6" t="s">
        <v>118</v>
      </c>
      <c r="K300" s="6" t="s">
        <v>277</v>
      </c>
      <c r="L300" s="6" t="s">
        <v>28</v>
      </c>
      <c r="M300" s="6" t="s">
        <v>23</v>
      </c>
      <c r="N300" s="58">
        <f t="shared" si="68"/>
        <v>1274168.6000000001</v>
      </c>
      <c r="O300" s="58">
        <f t="shared" si="68"/>
        <v>420000</v>
      </c>
      <c r="P300" s="58">
        <f t="shared" si="68"/>
        <v>420000</v>
      </c>
    </row>
    <row r="301" spans="2:16" ht="21" customHeight="1" x14ac:dyDescent="0.25">
      <c r="B301" s="67"/>
      <c r="C301" s="10" t="s">
        <v>265</v>
      </c>
      <c r="D301" s="5"/>
      <c r="E301" s="5"/>
      <c r="F301" s="5"/>
      <c r="G301" s="6" t="s">
        <v>274</v>
      </c>
      <c r="H301" s="6" t="s">
        <v>21</v>
      </c>
      <c r="I301" s="6" t="s">
        <v>158</v>
      </c>
      <c r="J301" s="6" t="s">
        <v>118</v>
      </c>
      <c r="K301" s="6" t="s">
        <v>277</v>
      </c>
      <c r="L301" s="6" t="s">
        <v>28</v>
      </c>
      <c r="M301" s="6" t="s">
        <v>266</v>
      </c>
      <c r="N301" s="58">
        <f>420000+854168.6</f>
        <v>1274168.6000000001</v>
      </c>
      <c r="O301" s="58">
        <v>420000</v>
      </c>
      <c r="P301" s="58">
        <v>420000</v>
      </c>
    </row>
    <row r="302" spans="2:16" ht="47.25" customHeight="1" x14ac:dyDescent="0.25">
      <c r="B302" s="69">
        <v>16</v>
      </c>
      <c r="C302" s="76" t="s">
        <v>278</v>
      </c>
      <c r="D302" s="26"/>
      <c r="E302" s="26" t="s">
        <v>154</v>
      </c>
      <c r="F302" s="26" t="s">
        <v>90</v>
      </c>
      <c r="G302" s="34" t="s">
        <v>279</v>
      </c>
      <c r="H302" s="34" t="s">
        <v>20</v>
      </c>
      <c r="I302" s="34" t="s">
        <v>21</v>
      </c>
      <c r="J302" s="34" t="s">
        <v>21</v>
      </c>
      <c r="K302" s="34" t="s">
        <v>22</v>
      </c>
      <c r="L302" s="34" t="s">
        <v>21</v>
      </c>
      <c r="M302" s="34" t="s">
        <v>23</v>
      </c>
      <c r="N302" s="59">
        <f>N303+N306+N309+N312+N316+N319+N322+N325+N328+N344+N335+N331+N333</f>
        <v>51506535.369999997</v>
      </c>
      <c r="O302" s="59">
        <f>O303+O306+O309+O312+O316+O319+O322+O325+O328+O344+O335</f>
        <v>13062015.129999999</v>
      </c>
      <c r="P302" s="59">
        <f>P303+P306+P309+P312+P316+P319+P322+P325+P328+P344+P335</f>
        <v>13062015.129999999</v>
      </c>
    </row>
    <row r="303" spans="2:16" ht="24" customHeight="1" x14ac:dyDescent="0.25">
      <c r="B303" s="67"/>
      <c r="C303" s="10" t="s">
        <v>280</v>
      </c>
      <c r="D303" s="26"/>
      <c r="E303" s="5"/>
      <c r="F303" s="5"/>
      <c r="G303" s="6" t="s">
        <v>279</v>
      </c>
      <c r="H303" s="6" t="s">
        <v>20</v>
      </c>
      <c r="I303" s="6" t="s">
        <v>21</v>
      </c>
      <c r="J303" s="6" t="s">
        <v>28</v>
      </c>
      <c r="K303" s="6" t="s">
        <v>22</v>
      </c>
      <c r="L303" s="6" t="s">
        <v>21</v>
      </c>
      <c r="M303" s="6" t="s">
        <v>23</v>
      </c>
      <c r="N303" s="58">
        <f t="shared" ref="N303:P304" si="69">N304</f>
        <v>6333749.1299999999</v>
      </c>
      <c r="O303" s="58">
        <f t="shared" si="69"/>
        <v>5257265.13</v>
      </c>
      <c r="P303" s="58">
        <f t="shared" si="69"/>
        <v>5257265.13</v>
      </c>
    </row>
    <row r="304" spans="2:16" ht="15.75" x14ac:dyDescent="0.25">
      <c r="B304" s="67"/>
      <c r="C304" s="10" t="s">
        <v>281</v>
      </c>
      <c r="D304" s="26"/>
      <c r="E304" s="5"/>
      <c r="F304" s="5"/>
      <c r="G304" s="6" t="s">
        <v>282</v>
      </c>
      <c r="H304" s="6" t="s">
        <v>21</v>
      </c>
      <c r="I304" s="6" t="s">
        <v>21</v>
      </c>
      <c r="J304" s="6" t="s">
        <v>28</v>
      </c>
      <c r="K304" s="6" t="s">
        <v>283</v>
      </c>
      <c r="L304" s="6" t="s">
        <v>21</v>
      </c>
      <c r="M304" s="6" t="s">
        <v>23</v>
      </c>
      <c r="N304" s="58">
        <f t="shared" si="69"/>
        <v>6333749.1299999999</v>
      </c>
      <c r="O304" s="58">
        <f t="shared" si="69"/>
        <v>5257265.13</v>
      </c>
      <c r="P304" s="58">
        <f t="shared" si="69"/>
        <v>5257265.13</v>
      </c>
    </row>
    <row r="305" spans="2:16" ht="21.75" customHeight="1" x14ac:dyDescent="0.25">
      <c r="B305" s="88"/>
      <c r="C305" s="10" t="s">
        <v>74</v>
      </c>
      <c r="D305" s="27"/>
      <c r="E305" s="5"/>
      <c r="F305" s="5"/>
      <c r="G305" s="6" t="s">
        <v>282</v>
      </c>
      <c r="H305" s="6" t="s">
        <v>21</v>
      </c>
      <c r="I305" s="6" t="s">
        <v>21</v>
      </c>
      <c r="J305" s="6" t="s">
        <v>28</v>
      </c>
      <c r="K305" s="6" t="s">
        <v>283</v>
      </c>
      <c r="L305" s="6" t="s">
        <v>21</v>
      </c>
      <c r="M305" s="6" t="s">
        <v>75</v>
      </c>
      <c r="N305" s="58">
        <f>5257265.13+1076484</f>
        <v>6333749.1299999999</v>
      </c>
      <c r="O305" s="58">
        <v>5257265.13</v>
      </c>
      <c r="P305" s="58">
        <v>5257265.13</v>
      </c>
    </row>
    <row r="306" spans="2:16" ht="36.6" customHeight="1" x14ac:dyDescent="0.25">
      <c r="B306" s="88"/>
      <c r="C306" s="10" t="s">
        <v>284</v>
      </c>
      <c r="D306" s="27"/>
      <c r="E306" s="5"/>
      <c r="F306" s="5"/>
      <c r="G306" s="6" t="s">
        <v>279</v>
      </c>
      <c r="H306" s="6" t="s">
        <v>20</v>
      </c>
      <c r="I306" s="6" t="s">
        <v>21</v>
      </c>
      <c r="J306" s="6" t="s">
        <v>34</v>
      </c>
      <c r="K306" s="6" t="s">
        <v>22</v>
      </c>
      <c r="L306" s="6" t="s">
        <v>21</v>
      </c>
      <c r="M306" s="6" t="s">
        <v>23</v>
      </c>
      <c r="N306" s="58">
        <f t="shared" ref="N306:P307" si="70">N307</f>
        <v>5213750</v>
      </c>
      <c r="O306" s="58">
        <f t="shared" si="70"/>
        <v>5213750</v>
      </c>
      <c r="P306" s="58">
        <f t="shared" si="70"/>
        <v>5213750</v>
      </c>
    </row>
    <row r="307" spans="2:16" ht="21" customHeight="1" x14ac:dyDescent="0.25">
      <c r="B307" s="88"/>
      <c r="C307" s="10" t="s">
        <v>285</v>
      </c>
      <c r="D307" s="27"/>
      <c r="E307" s="5"/>
      <c r="F307" s="5"/>
      <c r="G307" s="6" t="s">
        <v>279</v>
      </c>
      <c r="H307" s="6" t="s">
        <v>20</v>
      </c>
      <c r="I307" s="6" t="s">
        <v>21</v>
      </c>
      <c r="J307" s="6" t="s">
        <v>34</v>
      </c>
      <c r="K307" s="6" t="s">
        <v>283</v>
      </c>
      <c r="L307" s="6" t="s">
        <v>21</v>
      </c>
      <c r="M307" s="6" t="s">
        <v>23</v>
      </c>
      <c r="N307" s="58">
        <f t="shared" si="70"/>
        <v>5213750</v>
      </c>
      <c r="O307" s="58">
        <f t="shared" si="70"/>
        <v>5213750</v>
      </c>
      <c r="P307" s="58">
        <f t="shared" si="70"/>
        <v>5213750</v>
      </c>
    </row>
    <row r="308" spans="2:16" ht="20.25" customHeight="1" x14ac:dyDescent="0.25">
      <c r="B308" s="88"/>
      <c r="C308" s="10" t="s">
        <v>74</v>
      </c>
      <c r="D308" s="27"/>
      <c r="E308" s="5"/>
      <c r="F308" s="5"/>
      <c r="G308" s="6" t="s">
        <v>279</v>
      </c>
      <c r="H308" s="6" t="s">
        <v>20</v>
      </c>
      <c r="I308" s="6" t="s">
        <v>21</v>
      </c>
      <c r="J308" s="6" t="s">
        <v>34</v>
      </c>
      <c r="K308" s="6" t="s">
        <v>283</v>
      </c>
      <c r="L308" s="6" t="s">
        <v>21</v>
      </c>
      <c r="M308" s="6" t="s">
        <v>75</v>
      </c>
      <c r="N308" s="58">
        <v>5213750</v>
      </c>
      <c r="O308" s="58">
        <v>5213750</v>
      </c>
      <c r="P308" s="58">
        <v>5213750</v>
      </c>
    </row>
    <row r="309" spans="2:16" ht="37.9" customHeight="1" x14ac:dyDescent="0.25">
      <c r="B309" s="88"/>
      <c r="C309" s="10" t="s">
        <v>286</v>
      </c>
      <c r="D309" s="27"/>
      <c r="E309" s="5"/>
      <c r="F309" s="5"/>
      <c r="G309" s="6" t="s">
        <v>279</v>
      </c>
      <c r="H309" s="6" t="s">
        <v>20</v>
      </c>
      <c r="I309" s="6" t="s">
        <v>21</v>
      </c>
      <c r="J309" s="6" t="s">
        <v>38</v>
      </c>
      <c r="K309" s="6" t="s">
        <v>22</v>
      </c>
      <c r="L309" s="6" t="s">
        <v>21</v>
      </c>
      <c r="M309" s="6" t="s">
        <v>23</v>
      </c>
      <c r="N309" s="58">
        <f>N310</f>
        <v>75000</v>
      </c>
      <c r="O309" s="58">
        <f t="shared" ref="O309:P309" si="71">O310</f>
        <v>75000</v>
      </c>
      <c r="P309" s="58">
        <f t="shared" si="71"/>
        <v>75000</v>
      </c>
    </row>
    <row r="310" spans="2:16" ht="15.75" x14ac:dyDescent="0.25">
      <c r="B310" s="88"/>
      <c r="C310" s="10" t="s">
        <v>281</v>
      </c>
      <c r="D310" s="27"/>
      <c r="E310" s="5"/>
      <c r="F310" s="5"/>
      <c r="G310" s="6" t="s">
        <v>279</v>
      </c>
      <c r="H310" s="6" t="s">
        <v>20</v>
      </c>
      <c r="I310" s="6" t="s">
        <v>21</v>
      </c>
      <c r="J310" s="6" t="s">
        <v>38</v>
      </c>
      <c r="K310" s="6" t="s">
        <v>283</v>
      </c>
      <c r="L310" s="6" t="s">
        <v>21</v>
      </c>
      <c r="M310" s="6" t="s">
        <v>23</v>
      </c>
      <c r="N310" s="58">
        <f>N311</f>
        <v>75000</v>
      </c>
      <c r="O310" s="58">
        <f>O311</f>
        <v>75000</v>
      </c>
      <c r="P310" s="58">
        <f>P311</f>
        <v>75000</v>
      </c>
    </row>
    <row r="311" spans="2:16" ht="18.75" customHeight="1" x14ac:dyDescent="0.25">
      <c r="B311" s="88"/>
      <c r="C311" s="10" t="s">
        <v>74</v>
      </c>
      <c r="D311" s="27"/>
      <c r="E311" s="5"/>
      <c r="F311" s="5"/>
      <c r="G311" s="6" t="s">
        <v>279</v>
      </c>
      <c r="H311" s="6" t="s">
        <v>20</v>
      </c>
      <c r="I311" s="6" t="s">
        <v>21</v>
      </c>
      <c r="J311" s="6" t="s">
        <v>38</v>
      </c>
      <c r="K311" s="6" t="s">
        <v>283</v>
      </c>
      <c r="L311" s="6" t="s">
        <v>21</v>
      </c>
      <c r="M311" s="6" t="s">
        <v>75</v>
      </c>
      <c r="N311" s="58">
        <v>75000</v>
      </c>
      <c r="O311" s="58">
        <v>75000</v>
      </c>
      <c r="P311" s="58">
        <v>75000</v>
      </c>
    </row>
    <row r="312" spans="2:16" ht="31.5" x14ac:dyDescent="0.25">
      <c r="B312" s="88"/>
      <c r="C312" s="10" t="s">
        <v>287</v>
      </c>
      <c r="D312" s="28"/>
      <c r="E312" s="5"/>
      <c r="F312" s="5"/>
      <c r="G312" s="6" t="s">
        <v>279</v>
      </c>
      <c r="H312" s="6" t="s">
        <v>20</v>
      </c>
      <c r="I312" s="6" t="s">
        <v>21</v>
      </c>
      <c r="J312" s="6" t="s">
        <v>41</v>
      </c>
      <c r="K312" s="6" t="s">
        <v>22</v>
      </c>
      <c r="L312" s="6" t="s">
        <v>21</v>
      </c>
      <c r="M312" s="6" t="s">
        <v>23</v>
      </c>
      <c r="N312" s="58">
        <f>N313</f>
        <v>9118222</v>
      </c>
      <c r="O312" s="58">
        <f t="shared" ref="O312:P313" si="72">O313</f>
        <v>476000</v>
      </c>
      <c r="P312" s="58">
        <f t="shared" si="72"/>
        <v>476000</v>
      </c>
    </row>
    <row r="313" spans="2:16" ht="15.75" x14ac:dyDescent="0.25">
      <c r="B313" s="88"/>
      <c r="C313" s="10" t="s">
        <v>281</v>
      </c>
      <c r="D313" s="28"/>
      <c r="E313" s="5"/>
      <c r="F313" s="5"/>
      <c r="G313" s="6" t="s">
        <v>279</v>
      </c>
      <c r="H313" s="6" t="s">
        <v>20</v>
      </c>
      <c r="I313" s="6" t="s">
        <v>21</v>
      </c>
      <c r="J313" s="6" t="s">
        <v>41</v>
      </c>
      <c r="K313" s="6" t="s">
        <v>283</v>
      </c>
      <c r="L313" s="6" t="s">
        <v>21</v>
      </c>
      <c r="M313" s="6" t="s">
        <v>23</v>
      </c>
      <c r="N313" s="58">
        <f>N314+N315</f>
        <v>9118222</v>
      </c>
      <c r="O313" s="58">
        <f t="shared" si="72"/>
        <v>476000</v>
      </c>
      <c r="P313" s="58">
        <f t="shared" si="72"/>
        <v>476000</v>
      </c>
    </row>
    <row r="314" spans="2:16" ht="21" customHeight="1" x14ac:dyDescent="0.25">
      <c r="B314" s="88"/>
      <c r="C314" s="10" t="s">
        <v>74</v>
      </c>
      <c r="D314" s="28"/>
      <c r="E314" s="5"/>
      <c r="F314" s="5"/>
      <c r="G314" s="6" t="s">
        <v>279</v>
      </c>
      <c r="H314" s="6" t="s">
        <v>20</v>
      </c>
      <c r="I314" s="6" t="s">
        <v>21</v>
      </c>
      <c r="J314" s="6" t="s">
        <v>41</v>
      </c>
      <c r="K314" s="6" t="s">
        <v>283</v>
      </c>
      <c r="L314" s="6" t="s">
        <v>21</v>
      </c>
      <c r="M314" s="6" t="s">
        <v>75</v>
      </c>
      <c r="N314" s="58">
        <v>476000</v>
      </c>
      <c r="O314" s="58">
        <v>476000</v>
      </c>
      <c r="P314" s="58">
        <v>476000</v>
      </c>
    </row>
    <row r="315" spans="2:16" ht="21" customHeight="1" x14ac:dyDescent="0.25">
      <c r="B315" s="88"/>
      <c r="C315" s="10" t="s">
        <v>344</v>
      </c>
      <c r="D315" s="28"/>
      <c r="E315" s="5"/>
      <c r="F315" s="5"/>
      <c r="G315" s="6" t="s">
        <v>279</v>
      </c>
      <c r="H315" s="6" t="s">
        <v>20</v>
      </c>
      <c r="I315" s="6" t="s">
        <v>21</v>
      </c>
      <c r="J315" s="6" t="s">
        <v>41</v>
      </c>
      <c r="K315" s="6" t="s">
        <v>283</v>
      </c>
      <c r="L315" s="6" t="s">
        <v>21</v>
      </c>
      <c r="M315" s="6" t="s">
        <v>57</v>
      </c>
      <c r="N315" s="58">
        <f>3656667+4985555</f>
        <v>8642222</v>
      </c>
      <c r="O315" s="58">
        <v>0</v>
      </c>
      <c r="P315" s="58">
        <v>0</v>
      </c>
    </row>
    <row r="316" spans="2:16" ht="25.15" customHeight="1" x14ac:dyDescent="0.25">
      <c r="B316" s="88"/>
      <c r="C316" s="10" t="s">
        <v>288</v>
      </c>
      <c r="D316" s="28"/>
      <c r="E316" s="5"/>
      <c r="F316" s="5"/>
      <c r="G316" s="6" t="s">
        <v>279</v>
      </c>
      <c r="H316" s="6" t="s">
        <v>20</v>
      </c>
      <c r="I316" s="6" t="s">
        <v>21</v>
      </c>
      <c r="J316" s="6" t="s">
        <v>44</v>
      </c>
      <c r="K316" s="6" t="s">
        <v>22</v>
      </c>
      <c r="L316" s="6" t="s">
        <v>21</v>
      </c>
      <c r="M316" s="6" t="s">
        <v>23</v>
      </c>
      <c r="N316" s="58">
        <f>N317</f>
        <v>710000</v>
      </c>
      <c r="O316" s="58">
        <f t="shared" ref="O316:P317" si="73">O317</f>
        <v>710000</v>
      </c>
      <c r="P316" s="58">
        <f t="shared" si="73"/>
        <v>710000</v>
      </c>
    </row>
    <row r="317" spans="2:16" ht="21" customHeight="1" x14ac:dyDescent="0.25">
      <c r="B317" s="88"/>
      <c r="C317" s="10" t="s">
        <v>289</v>
      </c>
      <c r="D317" s="28"/>
      <c r="E317" s="5"/>
      <c r="F317" s="5"/>
      <c r="G317" s="6" t="s">
        <v>279</v>
      </c>
      <c r="H317" s="6" t="s">
        <v>20</v>
      </c>
      <c r="I317" s="6" t="s">
        <v>21</v>
      </c>
      <c r="J317" s="6" t="s">
        <v>44</v>
      </c>
      <c r="K317" s="6" t="s">
        <v>290</v>
      </c>
      <c r="L317" s="6" t="s">
        <v>21</v>
      </c>
      <c r="M317" s="6" t="s">
        <v>23</v>
      </c>
      <c r="N317" s="58">
        <f>N318</f>
        <v>710000</v>
      </c>
      <c r="O317" s="58">
        <f t="shared" si="73"/>
        <v>710000</v>
      </c>
      <c r="P317" s="58">
        <f t="shared" si="73"/>
        <v>710000</v>
      </c>
    </row>
    <row r="318" spans="2:16" ht="21" customHeight="1" x14ac:dyDescent="0.25">
      <c r="B318" s="88"/>
      <c r="C318" s="10" t="s">
        <v>74</v>
      </c>
      <c r="D318" s="28"/>
      <c r="E318" s="5"/>
      <c r="F318" s="5"/>
      <c r="G318" s="6" t="s">
        <v>279</v>
      </c>
      <c r="H318" s="6" t="s">
        <v>20</v>
      </c>
      <c r="I318" s="6" t="s">
        <v>21</v>
      </c>
      <c r="J318" s="6" t="s">
        <v>44</v>
      </c>
      <c r="K318" s="6" t="s">
        <v>290</v>
      </c>
      <c r="L318" s="6" t="s">
        <v>21</v>
      </c>
      <c r="M318" s="6" t="s">
        <v>75</v>
      </c>
      <c r="N318" s="58">
        <v>710000</v>
      </c>
      <c r="O318" s="58">
        <v>710000</v>
      </c>
      <c r="P318" s="58">
        <v>710000</v>
      </c>
    </row>
    <row r="319" spans="2:16" ht="32.450000000000003" customHeight="1" x14ac:dyDescent="0.25">
      <c r="B319" s="88"/>
      <c r="C319" s="10" t="s">
        <v>291</v>
      </c>
      <c r="D319" s="28"/>
      <c r="E319" s="5"/>
      <c r="F319" s="5"/>
      <c r="G319" s="6" t="s">
        <v>279</v>
      </c>
      <c r="H319" s="6" t="s">
        <v>20</v>
      </c>
      <c r="I319" s="6" t="s">
        <v>21</v>
      </c>
      <c r="J319" s="6" t="s">
        <v>48</v>
      </c>
      <c r="K319" s="6" t="s">
        <v>22</v>
      </c>
      <c r="L319" s="6" t="s">
        <v>21</v>
      </c>
      <c r="M319" s="6" t="s">
        <v>23</v>
      </c>
      <c r="N319" s="58">
        <f t="shared" ref="N319:P320" si="74">N320</f>
        <v>380000</v>
      </c>
      <c r="O319" s="58">
        <f t="shared" si="74"/>
        <v>380000</v>
      </c>
      <c r="P319" s="58">
        <f t="shared" si="74"/>
        <v>380000</v>
      </c>
    </row>
    <row r="320" spans="2:16" ht="19.5" customHeight="1" x14ac:dyDescent="0.25">
      <c r="B320" s="88"/>
      <c r="C320" s="10" t="s">
        <v>289</v>
      </c>
      <c r="D320" s="28"/>
      <c r="E320" s="5"/>
      <c r="F320" s="5"/>
      <c r="G320" s="6" t="s">
        <v>279</v>
      </c>
      <c r="H320" s="6" t="s">
        <v>20</v>
      </c>
      <c r="I320" s="6" t="s">
        <v>21</v>
      </c>
      <c r="J320" s="6" t="s">
        <v>48</v>
      </c>
      <c r="K320" s="6" t="s">
        <v>290</v>
      </c>
      <c r="L320" s="6" t="s">
        <v>21</v>
      </c>
      <c r="M320" s="6" t="s">
        <v>23</v>
      </c>
      <c r="N320" s="58">
        <f t="shared" si="74"/>
        <v>380000</v>
      </c>
      <c r="O320" s="58">
        <f t="shared" si="74"/>
        <v>380000</v>
      </c>
      <c r="P320" s="58">
        <f t="shared" si="74"/>
        <v>380000</v>
      </c>
    </row>
    <row r="321" spans="2:16" ht="24" customHeight="1" x14ac:dyDescent="0.25">
      <c r="B321" s="88"/>
      <c r="C321" s="10" t="s">
        <v>74</v>
      </c>
      <c r="D321" s="28"/>
      <c r="E321" s="5"/>
      <c r="F321" s="5"/>
      <c r="G321" s="6" t="s">
        <v>279</v>
      </c>
      <c r="H321" s="6" t="s">
        <v>20</v>
      </c>
      <c r="I321" s="6" t="s">
        <v>21</v>
      </c>
      <c r="J321" s="6" t="s">
        <v>48</v>
      </c>
      <c r="K321" s="6" t="s">
        <v>290</v>
      </c>
      <c r="L321" s="6" t="s">
        <v>21</v>
      </c>
      <c r="M321" s="6" t="s">
        <v>75</v>
      </c>
      <c r="N321" s="58">
        <v>380000</v>
      </c>
      <c r="O321" s="58">
        <v>380000</v>
      </c>
      <c r="P321" s="58">
        <v>380000</v>
      </c>
    </row>
    <row r="322" spans="2:16" ht="24.6" customHeight="1" x14ac:dyDescent="0.25">
      <c r="B322" s="88"/>
      <c r="C322" s="10" t="s">
        <v>292</v>
      </c>
      <c r="D322" s="28"/>
      <c r="E322" s="5"/>
      <c r="F322" s="5"/>
      <c r="G322" s="6" t="s">
        <v>279</v>
      </c>
      <c r="H322" s="6" t="s">
        <v>20</v>
      </c>
      <c r="I322" s="6" t="s">
        <v>21</v>
      </c>
      <c r="J322" s="6" t="s">
        <v>65</v>
      </c>
      <c r="K322" s="6" t="s">
        <v>22</v>
      </c>
      <c r="L322" s="6" t="s">
        <v>21</v>
      </c>
      <c r="M322" s="6" t="s">
        <v>23</v>
      </c>
      <c r="N322" s="58">
        <f t="shared" ref="N322:P323" si="75">N323</f>
        <v>90000</v>
      </c>
      <c r="O322" s="58">
        <f t="shared" si="75"/>
        <v>90000</v>
      </c>
      <c r="P322" s="58">
        <f t="shared" si="75"/>
        <v>90000</v>
      </c>
    </row>
    <row r="323" spans="2:16" ht="21" customHeight="1" x14ac:dyDescent="0.25">
      <c r="B323" s="88"/>
      <c r="C323" s="10" t="s">
        <v>289</v>
      </c>
      <c r="D323" s="28"/>
      <c r="E323" s="5"/>
      <c r="F323" s="5"/>
      <c r="G323" s="6" t="s">
        <v>279</v>
      </c>
      <c r="H323" s="6" t="s">
        <v>20</v>
      </c>
      <c r="I323" s="6" t="s">
        <v>21</v>
      </c>
      <c r="J323" s="6" t="s">
        <v>65</v>
      </c>
      <c r="K323" s="6" t="s">
        <v>290</v>
      </c>
      <c r="L323" s="6" t="s">
        <v>21</v>
      </c>
      <c r="M323" s="6" t="s">
        <v>23</v>
      </c>
      <c r="N323" s="58">
        <f t="shared" si="75"/>
        <v>90000</v>
      </c>
      <c r="O323" s="58">
        <f t="shared" si="75"/>
        <v>90000</v>
      </c>
      <c r="P323" s="58">
        <f t="shared" si="75"/>
        <v>90000</v>
      </c>
    </row>
    <row r="324" spans="2:16" ht="21.75" customHeight="1" x14ac:dyDescent="0.25">
      <c r="B324" s="88"/>
      <c r="C324" s="10" t="s">
        <v>74</v>
      </c>
      <c r="D324" s="28"/>
      <c r="E324" s="5"/>
      <c r="F324" s="5"/>
      <c r="G324" s="6" t="s">
        <v>279</v>
      </c>
      <c r="H324" s="6" t="s">
        <v>20</v>
      </c>
      <c r="I324" s="6" t="s">
        <v>21</v>
      </c>
      <c r="J324" s="6" t="s">
        <v>65</v>
      </c>
      <c r="K324" s="6" t="s">
        <v>290</v>
      </c>
      <c r="L324" s="6" t="s">
        <v>21</v>
      </c>
      <c r="M324" s="6" t="s">
        <v>75</v>
      </c>
      <c r="N324" s="58">
        <v>90000</v>
      </c>
      <c r="O324" s="58">
        <v>90000</v>
      </c>
      <c r="P324" s="58">
        <v>90000</v>
      </c>
    </row>
    <row r="325" spans="2:16" ht="21.6" customHeight="1" x14ac:dyDescent="0.25">
      <c r="B325" s="69"/>
      <c r="C325" s="29" t="s">
        <v>293</v>
      </c>
      <c r="D325" s="30"/>
      <c r="E325" s="26"/>
      <c r="F325" s="26"/>
      <c r="G325" s="6" t="s">
        <v>282</v>
      </c>
      <c r="H325" s="6" t="s">
        <v>21</v>
      </c>
      <c r="I325" s="6" t="s">
        <v>28</v>
      </c>
      <c r="J325" s="6" t="s">
        <v>21</v>
      </c>
      <c r="K325" s="6" t="s">
        <v>22</v>
      </c>
      <c r="L325" s="6" t="s">
        <v>21</v>
      </c>
      <c r="M325" s="6" t="s">
        <v>23</v>
      </c>
      <c r="N325" s="58">
        <f>N326</f>
        <v>860000</v>
      </c>
      <c r="O325" s="58">
        <f t="shared" ref="O325:P326" si="76">O326</f>
        <v>860000</v>
      </c>
      <c r="P325" s="58">
        <f t="shared" si="76"/>
        <v>860000</v>
      </c>
    </row>
    <row r="326" spans="2:16" ht="17.45" customHeight="1" x14ac:dyDescent="0.25">
      <c r="B326" s="69"/>
      <c r="C326" s="8" t="s">
        <v>289</v>
      </c>
      <c r="D326" s="30"/>
      <c r="E326" s="26"/>
      <c r="F326" s="26"/>
      <c r="G326" s="6" t="s">
        <v>282</v>
      </c>
      <c r="H326" s="6" t="s">
        <v>21</v>
      </c>
      <c r="I326" s="6" t="s">
        <v>28</v>
      </c>
      <c r="J326" s="6" t="s">
        <v>21</v>
      </c>
      <c r="K326" s="6" t="s">
        <v>290</v>
      </c>
      <c r="L326" s="6" t="s">
        <v>21</v>
      </c>
      <c r="M326" s="6" t="s">
        <v>23</v>
      </c>
      <c r="N326" s="58">
        <f>N327</f>
        <v>860000</v>
      </c>
      <c r="O326" s="58">
        <f t="shared" si="76"/>
        <v>860000</v>
      </c>
      <c r="P326" s="58">
        <f t="shared" si="76"/>
        <v>860000</v>
      </c>
    </row>
    <row r="327" spans="2:16" ht="21.75" customHeight="1" x14ac:dyDescent="0.25">
      <c r="B327" s="69"/>
      <c r="C327" s="15" t="s">
        <v>74</v>
      </c>
      <c r="D327" s="30"/>
      <c r="E327" s="26"/>
      <c r="F327" s="26"/>
      <c r="G327" s="6" t="s">
        <v>282</v>
      </c>
      <c r="H327" s="6" t="s">
        <v>21</v>
      </c>
      <c r="I327" s="6" t="s">
        <v>28</v>
      </c>
      <c r="J327" s="6" t="s">
        <v>21</v>
      </c>
      <c r="K327" s="6" t="s">
        <v>290</v>
      </c>
      <c r="L327" s="6" t="s">
        <v>21</v>
      </c>
      <c r="M327" s="6" t="s">
        <v>75</v>
      </c>
      <c r="N327" s="58">
        <v>860000</v>
      </c>
      <c r="O327" s="58">
        <v>860000</v>
      </c>
      <c r="P327" s="58">
        <v>860000</v>
      </c>
    </row>
    <row r="328" spans="2:16" ht="39.6" customHeight="1" x14ac:dyDescent="0.25">
      <c r="B328" s="69"/>
      <c r="C328" s="8" t="s">
        <v>294</v>
      </c>
      <c r="D328" s="30"/>
      <c r="E328" s="26"/>
      <c r="F328" s="26"/>
      <c r="G328" s="6" t="s">
        <v>282</v>
      </c>
      <c r="H328" s="6" t="s">
        <v>21</v>
      </c>
      <c r="I328" s="6" t="s">
        <v>28</v>
      </c>
      <c r="J328" s="6" t="s">
        <v>38</v>
      </c>
      <c r="K328" s="6" t="s">
        <v>22</v>
      </c>
      <c r="L328" s="6" t="s">
        <v>21</v>
      </c>
      <c r="M328" s="6" t="s">
        <v>23</v>
      </c>
      <c r="N328" s="58">
        <f>N329</f>
        <v>349000</v>
      </c>
      <c r="O328" s="58">
        <f t="shared" ref="O328:P329" si="77">O329</f>
        <v>0</v>
      </c>
      <c r="P328" s="58">
        <f t="shared" si="77"/>
        <v>0</v>
      </c>
    </row>
    <row r="329" spans="2:16" ht="21.75" customHeight="1" x14ac:dyDescent="0.25">
      <c r="B329" s="69"/>
      <c r="C329" s="8" t="s">
        <v>281</v>
      </c>
      <c r="D329" s="30"/>
      <c r="E329" s="26"/>
      <c r="F329" s="26"/>
      <c r="G329" s="6" t="s">
        <v>282</v>
      </c>
      <c r="H329" s="6" t="s">
        <v>21</v>
      </c>
      <c r="I329" s="6" t="s">
        <v>28</v>
      </c>
      <c r="J329" s="6" t="s">
        <v>38</v>
      </c>
      <c r="K329" s="6" t="s">
        <v>283</v>
      </c>
      <c r="L329" s="6" t="s">
        <v>28</v>
      </c>
      <c r="M329" s="6" t="s">
        <v>23</v>
      </c>
      <c r="N329" s="58">
        <f>N330</f>
        <v>349000</v>
      </c>
      <c r="O329" s="58">
        <f t="shared" si="77"/>
        <v>0</v>
      </c>
      <c r="P329" s="58">
        <f t="shared" si="77"/>
        <v>0</v>
      </c>
    </row>
    <row r="330" spans="2:16" ht="21.75" customHeight="1" x14ac:dyDescent="0.25">
      <c r="B330" s="69"/>
      <c r="C330" s="8" t="s">
        <v>271</v>
      </c>
      <c r="D330" s="30"/>
      <c r="E330" s="26"/>
      <c r="F330" s="26"/>
      <c r="G330" s="6" t="s">
        <v>282</v>
      </c>
      <c r="H330" s="6" t="s">
        <v>21</v>
      </c>
      <c r="I330" s="6" t="s">
        <v>28</v>
      </c>
      <c r="J330" s="6" t="s">
        <v>38</v>
      </c>
      <c r="K330" s="6" t="s">
        <v>283</v>
      </c>
      <c r="L330" s="6" t="s">
        <v>28</v>
      </c>
      <c r="M330" s="6" t="s">
        <v>272</v>
      </c>
      <c r="N330" s="58">
        <v>349000</v>
      </c>
      <c r="O330" s="58">
        <v>0</v>
      </c>
      <c r="P330" s="58">
        <v>0</v>
      </c>
    </row>
    <row r="331" spans="2:16" ht="36" customHeight="1" x14ac:dyDescent="0.25">
      <c r="B331" s="69"/>
      <c r="C331" s="8" t="s">
        <v>349</v>
      </c>
      <c r="D331" s="30"/>
      <c r="E331" s="26"/>
      <c r="F331" s="26"/>
      <c r="G331" s="6" t="s">
        <v>282</v>
      </c>
      <c r="H331" s="6" t="s">
        <v>21</v>
      </c>
      <c r="I331" s="6" t="s">
        <v>28</v>
      </c>
      <c r="J331" s="6" t="s">
        <v>51</v>
      </c>
      <c r="K331" s="6" t="s">
        <v>283</v>
      </c>
      <c r="L331" s="6" t="s">
        <v>21</v>
      </c>
      <c r="M331" s="6" t="s">
        <v>23</v>
      </c>
      <c r="N331" s="58">
        <f>N332</f>
        <v>1300000</v>
      </c>
      <c r="O331" s="58">
        <v>0</v>
      </c>
      <c r="P331" s="58">
        <v>0</v>
      </c>
    </row>
    <row r="332" spans="2:16" ht="21.75" customHeight="1" x14ac:dyDescent="0.25">
      <c r="B332" s="69"/>
      <c r="C332" s="15" t="s">
        <v>74</v>
      </c>
      <c r="D332" s="30"/>
      <c r="E332" s="26"/>
      <c r="F332" s="26"/>
      <c r="G332" s="6" t="s">
        <v>282</v>
      </c>
      <c r="H332" s="6" t="s">
        <v>21</v>
      </c>
      <c r="I332" s="6" t="s">
        <v>28</v>
      </c>
      <c r="J332" s="6" t="s">
        <v>51</v>
      </c>
      <c r="K332" s="6" t="s">
        <v>283</v>
      </c>
      <c r="L332" s="6" t="s">
        <v>21</v>
      </c>
      <c r="M332" s="6" t="s">
        <v>75</v>
      </c>
      <c r="N332" s="58">
        <v>1300000</v>
      </c>
      <c r="O332" s="58">
        <v>0</v>
      </c>
      <c r="P332" s="58">
        <v>0</v>
      </c>
    </row>
    <row r="333" spans="2:16" ht="21.75" customHeight="1" x14ac:dyDescent="0.25">
      <c r="B333" s="69"/>
      <c r="C333" s="15" t="s">
        <v>391</v>
      </c>
      <c r="D333" s="30"/>
      <c r="E333" s="26"/>
      <c r="F333" s="26"/>
      <c r="G333" s="6" t="s">
        <v>282</v>
      </c>
      <c r="H333" s="6" t="s">
        <v>21</v>
      </c>
      <c r="I333" s="6" t="s">
        <v>28</v>
      </c>
      <c r="J333" s="6" t="s">
        <v>158</v>
      </c>
      <c r="K333" s="6" t="s">
        <v>283</v>
      </c>
      <c r="L333" s="6" t="s">
        <v>21</v>
      </c>
      <c r="M333" s="6" t="s">
        <v>23</v>
      </c>
      <c r="N333" s="58">
        <f>N334</f>
        <v>1000000</v>
      </c>
      <c r="O333" s="58"/>
      <c r="P333" s="58"/>
    </row>
    <row r="334" spans="2:16" ht="21.75" customHeight="1" x14ac:dyDescent="0.25">
      <c r="B334" s="69"/>
      <c r="C334" s="15" t="s">
        <v>74</v>
      </c>
      <c r="D334" s="30"/>
      <c r="E334" s="26"/>
      <c r="F334" s="26"/>
      <c r="G334" s="6" t="s">
        <v>282</v>
      </c>
      <c r="H334" s="6" t="s">
        <v>21</v>
      </c>
      <c r="I334" s="6" t="s">
        <v>28</v>
      </c>
      <c r="J334" s="6" t="s">
        <v>158</v>
      </c>
      <c r="K334" s="6" t="s">
        <v>283</v>
      </c>
      <c r="L334" s="6" t="s">
        <v>21</v>
      </c>
      <c r="M334" s="6" t="s">
        <v>75</v>
      </c>
      <c r="N334" s="58">
        <v>1000000</v>
      </c>
      <c r="O334" s="58"/>
      <c r="P334" s="58"/>
    </row>
    <row r="335" spans="2:16" ht="41.45" customHeight="1" x14ac:dyDescent="0.25">
      <c r="B335" s="69"/>
      <c r="C335" s="10" t="s">
        <v>295</v>
      </c>
      <c r="D335" s="30"/>
      <c r="E335" s="26"/>
      <c r="F335" s="26"/>
      <c r="G335" s="6" t="s">
        <v>282</v>
      </c>
      <c r="H335" s="6" t="s">
        <v>21</v>
      </c>
      <c r="I335" s="6" t="s">
        <v>296</v>
      </c>
      <c r="J335" s="6" t="s">
        <v>38</v>
      </c>
      <c r="K335" s="6" t="s">
        <v>23</v>
      </c>
      <c r="L335" s="6" t="s">
        <v>21</v>
      </c>
      <c r="M335" s="6" t="s">
        <v>23</v>
      </c>
      <c r="N335" s="58">
        <f>N336+N339+N342</f>
        <v>21690891.41</v>
      </c>
      <c r="O335" s="58">
        <f t="shared" ref="O335:P335" si="78">O336+O339+O342</f>
        <v>0</v>
      </c>
      <c r="P335" s="58">
        <f t="shared" si="78"/>
        <v>0</v>
      </c>
    </row>
    <row r="336" spans="2:16" ht="40.15" customHeight="1" x14ac:dyDescent="0.25">
      <c r="B336" s="69"/>
      <c r="C336" s="10" t="s">
        <v>297</v>
      </c>
      <c r="D336" s="30"/>
      <c r="E336" s="26"/>
      <c r="F336" s="26"/>
      <c r="G336" s="6" t="s">
        <v>282</v>
      </c>
      <c r="H336" s="6" t="s">
        <v>21</v>
      </c>
      <c r="I336" s="6" t="s">
        <v>296</v>
      </c>
      <c r="J336" s="6" t="s">
        <v>38</v>
      </c>
      <c r="K336" s="6" t="s">
        <v>298</v>
      </c>
      <c r="L336" s="6" t="s">
        <v>38</v>
      </c>
      <c r="M336" s="6" t="s">
        <v>23</v>
      </c>
      <c r="N336" s="58">
        <f>N337+N338</f>
        <v>21262217.199999999</v>
      </c>
      <c r="O336" s="58">
        <f t="shared" ref="O336:P336" si="79">O337+O338</f>
        <v>0</v>
      </c>
      <c r="P336" s="58">
        <f t="shared" si="79"/>
        <v>0</v>
      </c>
    </row>
    <row r="337" spans="2:16" ht="25.9" customHeight="1" x14ac:dyDescent="0.25">
      <c r="B337" s="69"/>
      <c r="C337" s="25" t="s">
        <v>265</v>
      </c>
      <c r="D337" s="30"/>
      <c r="E337" s="26"/>
      <c r="F337" s="26"/>
      <c r="G337" s="6" t="s">
        <v>282</v>
      </c>
      <c r="H337" s="6" t="s">
        <v>21</v>
      </c>
      <c r="I337" s="6" t="s">
        <v>296</v>
      </c>
      <c r="J337" s="6" t="s">
        <v>38</v>
      </c>
      <c r="K337" s="6" t="s">
        <v>298</v>
      </c>
      <c r="L337" s="6" t="s">
        <v>38</v>
      </c>
      <c r="M337" s="6" t="s">
        <v>266</v>
      </c>
      <c r="N337" s="58">
        <f>7407867.04+11573115.96-4910878</f>
        <v>14070105</v>
      </c>
      <c r="O337" s="58">
        <v>0</v>
      </c>
      <c r="P337" s="58">
        <v>0</v>
      </c>
    </row>
    <row r="338" spans="2:16" ht="22.9" customHeight="1" x14ac:dyDescent="0.25">
      <c r="B338" s="69"/>
      <c r="C338" s="8" t="s">
        <v>82</v>
      </c>
      <c r="D338" s="30"/>
      <c r="E338" s="26"/>
      <c r="F338" s="26"/>
      <c r="G338" s="6" t="s">
        <v>282</v>
      </c>
      <c r="H338" s="6" t="s">
        <v>21</v>
      </c>
      <c r="I338" s="6" t="s">
        <v>296</v>
      </c>
      <c r="J338" s="6" t="s">
        <v>38</v>
      </c>
      <c r="K338" s="6" t="s">
        <v>298</v>
      </c>
      <c r="L338" s="6" t="s">
        <v>38</v>
      </c>
      <c r="M338" s="6" t="s">
        <v>83</v>
      </c>
      <c r="N338" s="58">
        <f>7998613-5950119+5143618.2</f>
        <v>7192112.2000000002</v>
      </c>
      <c r="O338" s="58">
        <v>0</v>
      </c>
      <c r="P338" s="58">
        <v>0</v>
      </c>
    </row>
    <row r="339" spans="2:16" ht="40.15" customHeight="1" x14ac:dyDescent="0.25">
      <c r="B339" s="69"/>
      <c r="C339" s="25" t="s">
        <v>299</v>
      </c>
      <c r="D339" s="30"/>
      <c r="E339" s="26"/>
      <c r="F339" s="26"/>
      <c r="G339" s="6" t="s">
        <v>282</v>
      </c>
      <c r="H339" s="6" t="s">
        <v>21</v>
      </c>
      <c r="I339" s="6" t="s">
        <v>296</v>
      </c>
      <c r="J339" s="6" t="s">
        <v>38</v>
      </c>
      <c r="K339" s="6" t="s">
        <v>298</v>
      </c>
      <c r="L339" s="6" t="s">
        <v>41</v>
      </c>
      <c r="M339" s="6" t="s">
        <v>23</v>
      </c>
      <c r="N339" s="58">
        <f>N340+N341</f>
        <v>426583.91000000003</v>
      </c>
      <c r="O339" s="58">
        <f t="shared" ref="O339:P339" si="80">O340+O341</f>
        <v>0</v>
      </c>
      <c r="P339" s="58">
        <f t="shared" si="80"/>
        <v>0</v>
      </c>
    </row>
    <row r="340" spans="2:16" ht="20.45" customHeight="1" x14ac:dyDescent="0.25">
      <c r="B340" s="69"/>
      <c r="C340" s="25" t="s">
        <v>265</v>
      </c>
      <c r="D340" s="30"/>
      <c r="E340" s="26"/>
      <c r="F340" s="26"/>
      <c r="G340" s="6" t="s">
        <v>282</v>
      </c>
      <c r="H340" s="6" t="s">
        <v>21</v>
      </c>
      <c r="I340" s="6" t="s">
        <v>296</v>
      </c>
      <c r="J340" s="6" t="s">
        <v>38</v>
      </c>
      <c r="K340" s="6" t="s">
        <v>298</v>
      </c>
      <c r="L340" s="6" t="s">
        <v>41</v>
      </c>
      <c r="M340" s="6" t="s">
        <v>266</v>
      </c>
      <c r="N340" s="58">
        <f>151180.96+236186.04-100222</f>
        <v>287145</v>
      </c>
      <c r="O340" s="58">
        <v>0</v>
      </c>
      <c r="P340" s="58">
        <v>0</v>
      </c>
    </row>
    <row r="341" spans="2:16" ht="16.899999999999999" customHeight="1" x14ac:dyDescent="0.25">
      <c r="B341" s="69"/>
      <c r="C341" s="8" t="s">
        <v>82</v>
      </c>
      <c r="D341" s="30"/>
      <c r="E341" s="26"/>
      <c r="F341" s="26"/>
      <c r="G341" s="6" t="s">
        <v>282</v>
      </c>
      <c r="H341" s="6" t="s">
        <v>21</v>
      </c>
      <c r="I341" s="6" t="s">
        <v>296</v>
      </c>
      <c r="J341" s="6" t="s">
        <v>38</v>
      </c>
      <c r="K341" s="6" t="s">
        <v>298</v>
      </c>
      <c r="L341" s="6" t="s">
        <v>41</v>
      </c>
      <c r="M341" s="6" t="s">
        <v>83</v>
      </c>
      <c r="N341" s="58">
        <f>155075.15-115359.45+99723.21</f>
        <v>139438.91</v>
      </c>
      <c r="O341" s="58">
        <v>0</v>
      </c>
      <c r="P341" s="58">
        <v>0</v>
      </c>
    </row>
    <row r="342" spans="2:16" ht="36.6" customHeight="1" x14ac:dyDescent="0.25">
      <c r="B342" s="69"/>
      <c r="C342" s="10" t="s">
        <v>300</v>
      </c>
      <c r="D342" s="30"/>
      <c r="E342" s="26"/>
      <c r="F342" s="26"/>
      <c r="G342" s="6" t="s">
        <v>282</v>
      </c>
      <c r="H342" s="6" t="s">
        <v>21</v>
      </c>
      <c r="I342" s="6" t="s">
        <v>296</v>
      </c>
      <c r="J342" s="6" t="s">
        <v>38</v>
      </c>
      <c r="K342" s="6" t="s">
        <v>298</v>
      </c>
      <c r="L342" s="6" t="s">
        <v>301</v>
      </c>
      <c r="M342" s="6" t="s">
        <v>23</v>
      </c>
      <c r="N342" s="58">
        <f>N343</f>
        <v>2090.3000000000002</v>
      </c>
      <c r="O342" s="58">
        <f t="shared" ref="O342:P342" si="81">O343</f>
        <v>0</v>
      </c>
      <c r="P342" s="58">
        <f t="shared" si="81"/>
        <v>0</v>
      </c>
    </row>
    <row r="343" spans="2:16" ht="20.45" customHeight="1" x14ac:dyDescent="0.25">
      <c r="B343" s="69"/>
      <c r="C343" s="8" t="s">
        <v>82</v>
      </c>
      <c r="D343" s="30"/>
      <c r="E343" s="26"/>
      <c r="F343" s="26"/>
      <c r="G343" s="6" t="s">
        <v>282</v>
      </c>
      <c r="H343" s="6" t="s">
        <v>21</v>
      </c>
      <c r="I343" s="6" t="s">
        <v>296</v>
      </c>
      <c r="J343" s="6" t="s">
        <v>38</v>
      </c>
      <c r="K343" s="6" t="s">
        <v>298</v>
      </c>
      <c r="L343" s="6" t="s">
        <v>301</v>
      </c>
      <c r="M343" s="6" t="s">
        <v>83</v>
      </c>
      <c r="N343" s="58">
        <f>8161.85-6071.55</f>
        <v>2090.3000000000002</v>
      </c>
      <c r="O343" s="58">
        <v>0</v>
      </c>
      <c r="P343" s="58">
        <v>0</v>
      </c>
    </row>
    <row r="344" spans="2:16" ht="21.75" customHeight="1" x14ac:dyDescent="0.25">
      <c r="B344" s="69"/>
      <c r="C344" s="8" t="s">
        <v>302</v>
      </c>
      <c r="D344" s="30"/>
      <c r="E344" s="26"/>
      <c r="F344" s="26"/>
      <c r="G344" s="6" t="s">
        <v>282</v>
      </c>
      <c r="H344" s="6" t="s">
        <v>21</v>
      </c>
      <c r="I344" s="6" t="s">
        <v>296</v>
      </c>
      <c r="J344" s="6" t="s">
        <v>44</v>
      </c>
      <c r="K344" s="6" t="s">
        <v>22</v>
      </c>
      <c r="L344" s="6" t="s">
        <v>21</v>
      </c>
      <c r="M344" s="6" t="s">
        <v>23</v>
      </c>
      <c r="N344" s="58">
        <f>N345</f>
        <v>4385922.8299999973</v>
      </c>
      <c r="O344" s="58">
        <f t="shared" ref="O344:P345" si="82">O345</f>
        <v>0</v>
      </c>
      <c r="P344" s="58">
        <f t="shared" si="82"/>
        <v>0</v>
      </c>
    </row>
    <row r="345" spans="2:16" ht="21" customHeight="1" x14ac:dyDescent="0.25">
      <c r="B345" s="69"/>
      <c r="C345" s="31" t="s">
        <v>303</v>
      </c>
      <c r="D345" s="30"/>
      <c r="E345" s="26"/>
      <c r="F345" s="26"/>
      <c r="G345" s="6" t="s">
        <v>282</v>
      </c>
      <c r="H345" s="6" t="s">
        <v>21</v>
      </c>
      <c r="I345" s="6" t="s">
        <v>296</v>
      </c>
      <c r="J345" s="6" t="s">
        <v>44</v>
      </c>
      <c r="K345" s="6" t="s">
        <v>304</v>
      </c>
      <c r="L345" s="6" t="s">
        <v>28</v>
      </c>
      <c r="M345" s="6" t="s">
        <v>23</v>
      </c>
      <c r="N345" s="58">
        <f>N346</f>
        <v>4385922.8299999973</v>
      </c>
      <c r="O345" s="58">
        <f t="shared" si="82"/>
        <v>0</v>
      </c>
      <c r="P345" s="58">
        <f t="shared" si="82"/>
        <v>0</v>
      </c>
    </row>
    <row r="346" spans="2:16" ht="21.75" customHeight="1" x14ac:dyDescent="0.25">
      <c r="B346" s="69"/>
      <c r="C346" s="8" t="s">
        <v>271</v>
      </c>
      <c r="D346" s="30"/>
      <c r="E346" s="26"/>
      <c r="F346" s="26"/>
      <c r="G346" s="6" t="s">
        <v>282</v>
      </c>
      <c r="H346" s="6" t="s">
        <v>21</v>
      </c>
      <c r="I346" s="6" t="s">
        <v>296</v>
      </c>
      <c r="J346" s="6" t="s">
        <v>44</v>
      </c>
      <c r="K346" s="6" t="s">
        <v>304</v>
      </c>
      <c r="L346" s="6" t="s">
        <v>28</v>
      </c>
      <c r="M346" s="6" t="s">
        <v>272</v>
      </c>
      <c r="N346" s="58">
        <f>183458578.74-182659636.3-182633.45+3769613.84</f>
        <v>4385922.8299999973</v>
      </c>
      <c r="O346" s="58">
        <v>0</v>
      </c>
      <c r="P346" s="58">
        <v>0</v>
      </c>
    </row>
    <row r="347" spans="2:16" ht="52.15" customHeight="1" x14ac:dyDescent="0.25">
      <c r="B347" s="69">
        <v>18</v>
      </c>
      <c r="C347" s="76" t="s">
        <v>305</v>
      </c>
      <c r="D347" s="4"/>
      <c r="E347" s="5"/>
      <c r="F347" s="5"/>
      <c r="G347" s="34" t="s">
        <v>306</v>
      </c>
      <c r="H347" s="34" t="s">
        <v>21</v>
      </c>
      <c r="I347" s="34" t="s">
        <v>21</v>
      </c>
      <c r="J347" s="34" t="s">
        <v>21</v>
      </c>
      <c r="K347" s="34" t="s">
        <v>22</v>
      </c>
      <c r="L347" s="34" t="s">
        <v>21</v>
      </c>
      <c r="M347" s="34" t="s">
        <v>23</v>
      </c>
      <c r="N347" s="59">
        <f>N348</f>
        <v>10111159.609999999</v>
      </c>
      <c r="O347" s="59">
        <f t="shared" ref="O347:P349" si="83">O348</f>
        <v>2280678</v>
      </c>
      <c r="P347" s="59">
        <f t="shared" si="83"/>
        <v>2280678</v>
      </c>
    </row>
    <row r="348" spans="2:16" ht="24.6" customHeight="1" x14ac:dyDescent="0.25">
      <c r="B348" s="69"/>
      <c r="C348" s="15" t="s">
        <v>307</v>
      </c>
      <c r="D348" s="30"/>
      <c r="E348" s="26"/>
      <c r="F348" s="26"/>
      <c r="G348" s="6" t="s">
        <v>306</v>
      </c>
      <c r="H348" s="6" t="s">
        <v>21</v>
      </c>
      <c r="I348" s="6" t="s">
        <v>21</v>
      </c>
      <c r="J348" s="6" t="s">
        <v>34</v>
      </c>
      <c r="K348" s="6" t="s">
        <v>22</v>
      </c>
      <c r="L348" s="6" t="s">
        <v>21</v>
      </c>
      <c r="M348" s="6" t="s">
        <v>23</v>
      </c>
      <c r="N348" s="58">
        <f>N349</f>
        <v>10111159.609999999</v>
      </c>
      <c r="O348" s="58">
        <f t="shared" si="83"/>
        <v>2280678</v>
      </c>
      <c r="P348" s="58">
        <f t="shared" si="83"/>
        <v>2280678</v>
      </c>
    </row>
    <row r="349" spans="2:16" ht="21.75" customHeight="1" x14ac:dyDescent="0.25">
      <c r="B349" s="69"/>
      <c r="C349" s="15" t="s">
        <v>308</v>
      </c>
      <c r="D349" s="30"/>
      <c r="E349" s="26"/>
      <c r="F349" s="26"/>
      <c r="G349" s="6" t="s">
        <v>306</v>
      </c>
      <c r="H349" s="6" t="s">
        <v>21</v>
      </c>
      <c r="I349" s="6" t="s">
        <v>21</v>
      </c>
      <c r="J349" s="6" t="s">
        <v>34</v>
      </c>
      <c r="K349" s="6" t="s">
        <v>309</v>
      </c>
      <c r="L349" s="6" t="s">
        <v>21</v>
      </c>
      <c r="M349" s="6" t="s">
        <v>23</v>
      </c>
      <c r="N349" s="58">
        <f>N350</f>
        <v>10111159.609999999</v>
      </c>
      <c r="O349" s="58">
        <f t="shared" si="83"/>
        <v>2280678</v>
      </c>
      <c r="P349" s="58">
        <f t="shared" si="83"/>
        <v>2280678</v>
      </c>
    </row>
    <row r="350" spans="2:16" ht="21.75" customHeight="1" x14ac:dyDescent="0.25">
      <c r="B350" s="69"/>
      <c r="C350" s="15" t="s">
        <v>74</v>
      </c>
      <c r="D350" s="30"/>
      <c r="E350" s="26"/>
      <c r="F350" s="26"/>
      <c r="G350" s="6" t="s">
        <v>306</v>
      </c>
      <c r="H350" s="6" t="s">
        <v>21</v>
      </c>
      <c r="I350" s="6" t="s">
        <v>21</v>
      </c>
      <c r="J350" s="6" t="s">
        <v>34</v>
      </c>
      <c r="K350" s="6" t="s">
        <v>309</v>
      </c>
      <c r="L350" s="6" t="s">
        <v>21</v>
      </c>
      <c r="M350" s="6" t="s">
        <v>75</v>
      </c>
      <c r="N350" s="58">
        <f>3801000+2890108.61+1420051+2000000</f>
        <v>10111159.609999999</v>
      </c>
      <c r="O350" s="58">
        <f>3801000-1520322</f>
        <v>2280678</v>
      </c>
      <c r="P350" s="58">
        <f>3801000-1520322</f>
        <v>2280678</v>
      </c>
    </row>
    <row r="351" spans="2:16" ht="40.15" customHeight="1" x14ac:dyDescent="0.25">
      <c r="B351" s="69">
        <v>19</v>
      </c>
      <c r="C351" s="76" t="s">
        <v>381</v>
      </c>
      <c r="D351" s="30"/>
      <c r="E351" s="26"/>
      <c r="F351" s="26"/>
      <c r="G351" s="34" t="s">
        <v>384</v>
      </c>
      <c r="H351" s="34" t="s">
        <v>21</v>
      </c>
      <c r="I351" s="34" t="s">
        <v>21</v>
      </c>
      <c r="J351" s="34" t="s">
        <v>21</v>
      </c>
      <c r="K351" s="34" t="s">
        <v>22</v>
      </c>
      <c r="L351" s="34" t="s">
        <v>21</v>
      </c>
      <c r="M351" s="34" t="s">
        <v>23</v>
      </c>
      <c r="N351" s="59">
        <f>N352+N354</f>
        <v>14803560</v>
      </c>
      <c r="O351" s="58"/>
      <c r="P351" s="58"/>
    </row>
    <row r="352" spans="2:16" ht="35.450000000000003" customHeight="1" x14ac:dyDescent="0.25">
      <c r="B352" s="69"/>
      <c r="C352" s="95" t="s">
        <v>382</v>
      </c>
      <c r="D352" s="30"/>
      <c r="E352" s="26"/>
      <c r="F352" s="26"/>
      <c r="G352" s="6" t="s">
        <v>384</v>
      </c>
      <c r="H352" s="6" t="s">
        <v>21</v>
      </c>
      <c r="I352" s="6" t="s">
        <v>21</v>
      </c>
      <c r="J352" s="6" t="s">
        <v>28</v>
      </c>
      <c r="K352" s="6" t="s">
        <v>385</v>
      </c>
      <c r="L352" s="6" t="s">
        <v>21</v>
      </c>
      <c r="M352" s="6" t="s">
        <v>23</v>
      </c>
      <c r="N352" s="58">
        <f>N353</f>
        <v>14024425</v>
      </c>
      <c r="O352" s="58"/>
      <c r="P352" s="58"/>
    </row>
    <row r="353" spans="2:16" ht="21.75" customHeight="1" x14ac:dyDescent="0.25">
      <c r="B353" s="69"/>
      <c r="C353" s="95" t="s">
        <v>74</v>
      </c>
      <c r="D353" s="30"/>
      <c r="E353" s="26"/>
      <c r="F353" s="26"/>
      <c r="G353" s="6" t="s">
        <v>384</v>
      </c>
      <c r="H353" s="6" t="s">
        <v>21</v>
      </c>
      <c r="I353" s="6" t="s">
        <v>21</v>
      </c>
      <c r="J353" s="6" t="s">
        <v>28</v>
      </c>
      <c r="K353" s="6" t="s">
        <v>385</v>
      </c>
      <c r="L353" s="6" t="s">
        <v>21</v>
      </c>
      <c r="M353" s="6" t="s">
        <v>75</v>
      </c>
      <c r="N353" s="58">
        <v>14024425</v>
      </c>
      <c r="O353" s="58"/>
      <c r="P353" s="58"/>
    </row>
    <row r="354" spans="2:16" ht="39.6" customHeight="1" x14ac:dyDescent="0.25">
      <c r="B354" s="69"/>
      <c r="C354" s="95" t="s">
        <v>383</v>
      </c>
      <c r="D354" s="30"/>
      <c r="E354" s="26"/>
      <c r="F354" s="26"/>
      <c r="G354" s="6" t="s">
        <v>384</v>
      </c>
      <c r="H354" s="6" t="s">
        <v>21</v>
      </c>
      <c r="I354" s="6" t="s">
        <v>21</v>
      </c>
      <c r="J354" s="6" t="s">
        <v>28</v>
      </c>
      <c r="K354" s="6" t="s">
        <v>389</v>
      </c>
      <c r="L354" s="6" t="s">
        <v>21</v>
      </c>
      <c r="M354" s="6" t="s">
        <v>23</v>
      </c>
      <c r="N354" s="58">
        <f>N355</f>
        <v>779135</v>
      </c>
      <c r="O354" s="58"/>
      <c r="P354" s="58"/>
    </row>
    <row r="355" spans="2:16" ht="21.75" customHeight="1" x14ac:dyDescent="0.25">
      <c r="B355" s="69"/>
      <c r="C355" s="95" t="s">
        <v>74</v>
      </c>
      <c r="D355" s="30"/>
      <c r="E355" s="26"/>
      <c r="F355" s="26"/>
      <c r="G355" s="6" t="s">
        <v>384</v>
      </c>
      <c r="H355" s="6" t="s">
        <v>21</v>
      </c>
      <c r="I355" s="6" t="s">
        <v>21</v>
      </c>
      <c r="J355" s="6" t="s">
        <v>28</v>
      </c>
      <c r="K355" s="6" t="s">
        <v>389</v>
      </c>
      <c r="L355" s="6" t="s">
        <v>21</v>
      </c>
      <c r="M355" s="6" t="s">
        <v>75</v>
      </c>
      <c r="N355" s="58">
        <v>779135</v>
      </c>
      <c r="O355" s="58"/>
      <c r="P355" s="58"/>
    </row>
    <row r="356" spans="2:16" ht="38.25" customHeight="1" x14ac:dyDescent="0.25">
      <c r="B356" s="69">
        <v>20</v>
      </c>
      <c r="C356" s="76" t="s">
        <v>310</v>
      </c>
      <c r="D356" s="4"/>
      <c r="E356" s="5"/>
      <c r="F356" s="5"/>
      <c r="G356" s="34" t="s">
        <v>311</v>
      </c>
      <c r="H356" s="34" t="s">
        <v>21</v>
      </c>
      <c r="I356" s="34" t="s">
        <v>21</v>
      </c>
      <c r="J356" s="34" t="s">
        <v>21</v>
      </c>
      <c r="K356" s="34" t="s">
        <v>22</v>
      </c>
      <c r="L356" s="34" t="s">
        <v>21</v>
      </c>
      <c r="M356" s="34" t="s">
        <v>23</v>
      </c>
      <c r="N356" s="59">
        <f t="shared" ref="N356:P358" si="84">N357</f>
        <v>70000</v>
      </c>
      <c r="O356" s="59">
        <f t="shared" si="84"/>
        <v>70000</v>
      </c>
      <c r="P356" s="59">
        <f t="shared" si="84"/>
        <v>70000</v>
      </c>
    </row>
    <row r="357" spans="2:16" ht="51" customHeight="1" x14ac:dyDescent="0.25">
      <c r="B357" s="67"/>
      <c r="C357" s="25" t="s">
        <v>312</v>
      </c>
      <c r="D357" s="4"/>
      <c r="E357" s="5"/>
      <c r="F357" s="5"/>
      <c r="G357" s="6" t="s">
        <v>311</v>
      </c>
      <c r="H357" s="6" t="s">
        <v>21</v>
      </c>
      <c r="I357" s="6" t="s">
        <v>21</v>
      </c>
      <c r="J357" s="6" t="s">
        <v>41</v>
      </c>
      <c r="K357" s="6" t="s">
        <v>22</v>
      </c>
      <c r="L357" s="6" t="s">
        <v>21</v>
      </c>
      <c r="M357" s="6" t="s">
        <v>23</v>
      </c>
      <c r="N357" s="58">
        <f t="shared" si="84"/>
        <v>70000</v>
      </c>
      <c r="O357" s="58">
        <f t="shared" si="84"/>
        <v>70000</v>
      </c>
      <c r="P357" s="58">
        <f t="shared" si="84"/>
        <v>70000</v>
      </c>
    </row>
    <row r="358" spans="2:16" ht="21.75" customHeight="1" x14ac:dyDescent="0.25">
      <c r="B358" s="67"/>
      <c r="C358" s="25" t="s">
        <v>313</v>
      </c>
      <c r="D358" s="4"/>
      <c r="E358" s="5"/>
      <c r="F358" s="5"/>
      <c r="G358" s="6" t="s">
        <v>311</v>
      </c>
      <c r="H358" s="6" t="s">
        <v>21</v>
      </c>
      <c r="I358" s="6" t="s">
        <v>21</v>
      </c>
      <c r="J358" s="6" t="s">
        <v>41</v>
      </c>
      <c r="K358" s="6" t="s">
        <v>314</v>
      </c>
      <c r="L358" s="6" t="s">
        <v>21</v>
      </c>
      <c r="M358" s="6" t="s">
        <v>23</v>
      </c>
      <c r="N358" s="58">
        <f t="shared" si="84"/>
        <v>70000</v>
      </c>
      <c r="O358" s="58">
        <f t="shared" si="84"/>
        <v>70000</v>
      </c>
      <c r="P358" s="58">
        <f t="shared" si="84"/>
        <v>70000</v>
      </c>
    </row>
    <row r="359" spans="2:16" ht="31.5" x14ac:dyDescent="0.25">
      <c r="B359" s="67"/>
      <c r="C359" s="15" t="s">
        <v>315</v>
      </c>
      <c r="D359" s="4"/>
      <c r="E359" s="5"/>
      <c r="F359" s="5"/>
      <c r="G359" s="6" t="s">
        <v>311</v>
      </c>
      <c r="H359" s="6" t="s">
        <v>21</v>
      </c>
      <c r="I359" s="6" t="s">
        <v>21</v>
      </c>
      <c r="J359" s="6" t="s">
        <v>41</v>
      </c>
      <c r="K359" s="6" t="s">
        <v>314</v>
      </c>
      <c r="L359" s="6" t="s">
        <v>21</v>
      </c>
      <c r="M359" s="6" t="s">
        <v>55</v>
      </c>
      <c r="N359" s="58">
        <v>70000</v>
      </c>
      <c r="O359" s="58">
        <v>70000</v>
      </c>
      <c r="P359" s="58">
        <v>70000</v>
      </c>
    </row>
    <row r="360" spans="2:16" ht="54.75" customHeight="1" x14ac:dyDescent="0.25">
      <c r="B360" s="69">
        <v>22</v>
      </c>
      <c r="C360" s="76" t="s">
        <v>316</v>
      </c>
      <c r="D360" s="30"/>
      <c r="E360" s="26"/>
      <c r="F360" s="26"/>
      <c r="G360" s="34" t="s">
        <v>317</v>
      </c>
      <c r="H360" s="34" t="s">
        <v>21</v>
      </c>
      <c r="I360" s="34" t="s">
        <v>21</v>
      </c>
      <c r="J360" s="34" t="s">
        <v>21</v>
      </c>
      <c r="K360" s="34" t="s">
        <v>22</v>
      </c>
      <c r="L360" s="34" t="s">
        <v>21</v>
      </c>
      <c r="M360" s="34" t="s">
        <v>23</v>
      </c>
      <c r="N360" s="59">
        <f>N361+N363</f>
        <v>1697592</v>
      </c>
      <c r="O360" s="59">
        <f t="shared" ref="O360:P360" si="85">O361+O363</f>
        <v>1697592</v>
      </c>
      <c r="P360" s="59">
        <f t="shared" si="85"/>
        <v>1697592</v>
      </c>
    </row>
    <row r="361" spans="2:16" ht="15.75" x14ac:dyDescent="0.25">
      <c r="B361" s="121"/>
      <c r="C361" s="10" t="s">
        <v>318</v>
      </c>
      <c r="D361" s="4"/>
      <c r="E361" s="5"/>
      <c r="F361" s="5"/>
      <c r="G361" s="6" t="s">
        <v>317</v>
      </c>
      <c r="H361" s="6" t="s">
        <v>21</v>
      </c>
      <c r="I361" s="6" t="s">
        <v>21</v>
      </c>
      <c r="J361" s="6" t="s">
        <v>41</v>
      </c>
      <c r="K361" s="6" t="s">
        <v>319</v>
      </c>
      <c r="L361" s="6" t="s">
        <v>21</v>
      </c>
      <c r="M361" s="6" t="s">
        <v>23</v>
      </c>
      <c r="N361" s="58">
        <f>N362</f>
        <v>1339992</v>
      </c>
      <c r="O361" s="58">
        <f t="shared" ref="O361:P361" si="86">O362</f>
        <v>1339992</v>
      </c>
      <c r="P361" s="58">
        <f t="shared" si="86"/>
        <v>1339992</v>
      </c>
    </row>
    <row r="362" spans="2:16" ht="31.5" x14ac:dyDescent="0.25">
      <c r="B362" s="121"/>
      <c r="C362" s="8" t="s">
        <v>315</v>
      </c>
      <c r="D362" s="4"/>
      <c r="E362" s="5"/>
      <c r="F362" s="5"/>
      <c r="G362" s="6" t="s">
        <v>317</v>
      </c>
      <c r="H362" s="6" t="s">
        <v>21</v>
      </c>
      <c r="I362" s="6" t="s">
        <v>21</v>
      </c>
      <c r="J362" s="6" t="s">
        <v>41</v>
      </c>
      <c r="K362" s="6" t="s">
        <v>319</v>
      </c>
      <c r="L362" s="6" t="s">
        <v>21</v>
      </c>
      <c r="M362" s="6" t="s">
        <v>55</v>
      </c>
      <c r="N362" s="58">
        <v>1339992</v>
      </c>
      <c r="O362" s="58">
        <v>1339992</v>
      </c>
      <c r="P362" s="58">
        <v>1339992</v>
      </c>
    </row>
    <row r="363" spans="2:16" ht="22.15" customHeight="1" x14ac:dyDescent="0.25">
      <c r="B363" s="121"/>
      <c r="C363" s="29" t="s">
        <v>320</v>
      </c>
      <c r="D363" s="4"/>
      <c r="E363" s="5"/>
      <c r="F363" s="5"/>
      <c r="G363" s="6" t="s">
        <v>317</v>
      </c>
      <c r="H363" s="6" t="s">
        <v>21</v>
      </c>
      <c r="I363" s="6" t="s">
        <v>21</v>
      </c>
      <c r="J363" s="6" t="s">
        <v>44</v>
      </c>
      <c r="K363" s="6" t="s">
        <v>22</v>
      </c>
      <c r="L363" s="6" t="s">
        <v>21</v>
      </c>
      <c r="M363" s="6" t="s">
        <v>23</v>
      </c>
      <c r="N363" s="58">
        <f t="shared" ref="N363:P364" si="87">N364</f>
        <v>357600</v>
      </c>
      <c r="O363" s="58">
        <f t="shared" si="87"/>
        <v>357600</v>
      </c>
      <c r="P363" s="58">
        <f t="shared" si="87"/>
        <v>357600</v>
      </c>
    </row>
    <row r="364" spans="2:16" ht="47.25" x14ac:dyDescent="0.25">
      <c r="B364" s="121"/>
      <c r="C364" s="29" t="s">
        <v>321</v>
      </c>
      <c r="D364" s="4"/>
      <c r="E364" s="5"/>
      <c r="F364" s="5"/>
      <c r="G364" s="6" t="s">
        <v>317</v>
      </c>
      <c r="H364" s="6" t="s">
        <v>21</v>
      </c>
      <c r="I364" s="6" t="s">
        <v>21</v>
      </c>
      <c r="J364" s="6" t="s">
        <v>44</v>
      </c>
      <c r="K364" s="6" t="s">
        <v>322</v>
      </c>
      <c r="L364" s="6" t="s">
        <v>21</v>
      </c>
      <c r="M364" s="6" t="s">
        <v>23</v>
      </c>
      <c r="N364" s="58">
        <f t="shared" si="87"/>
        <v>357600</v>
      </c>
      <c r="O364" s="58">
        <f t="shared" si="87"/>
        <v>357600</v>
      </c>
      <c r="P364" s="58">
        <f t="shared" si="87"/>
        <v>357600</v>
      </c>
    </row>
    <row r="365" spans="2:16" ht="25.9" customHeight="1" x14ac:dyDescent="0.25">
      <c r="B365" s="121"/>
      <c r="C365" s="25" t="s">
        <v>74</v>
      </c>
      <c r="D365" s="4"/>
      <c r="E365" s="5"/>
      <c r="F365" s="5"/>
      <c r="G365" s="6" t="s">
        <v>317</v>
      </c>
      <c r="H365" s="6" t="s">
        <v>21</v>
      </c>
      <c r="I365" s="6" t="s">
        <v>21</v>
      </c>
      <c r="J365" s="6" t="s">
        <v>44</v>
      </c>
      <c r="K365" s="6" t="s">
        <v>322</v>
      </c>
      <c r="L365" s="6" t="s">
        <v>21</v>
      </c>
      <c r="M365" s="6" t="s">
        <v>75</v>
      </c>
      <c r="N365" s="58">
        <v>357600</v>
      </c>
      <c r="O365" s="58">
        <v>357600</v>
      </c>
      <c r="P365" s="58">
        <v>357600</v>
      </c>
    </row>
    <row r="366" spans="2:16" ht="54.75" customHeight="1" x14ac:dyDescent="0.25">
      <c r="B366" s="69">
        <v>23</v>
      </c>
      <c r="C366" s="76" t="s">
        <v>323</v>
      </c>
      <c r="D366" s="30"/>
      <c r="E366" s="26"/>
      <c r="F366" s="26"/>
      <c r="G366" s="34" t="s">
        <v>324</v>
      </c>
      <c r="H366" s="34" t="s">
        <v>21</v>
      </c>
      <c r="I366" s="34" t="s">
        <v>21</v>
      </c>
      <c r="J366" s="34" t="s">
        <v>21</v>
      </c>
      <c r="K366" s="34" t="s">
        <v>22</v>
      </c>
      <c r="L366" s="34" t="s">
        <v>21</v>
      </c>
      <c r="M366" s="34" t="s">
        <v>23</v>
      </c>
      <c r="N366" s="59">
        <f t="shared" ref="N366:P368" si="88">N367</f>
        <v>910000</v>
      </c>
      <c r="O366" s="59">
        <f t="shared" si="88"/>
        <v>910000</v>
      </c>
      <c r="P366" s="59">
        <f t="shared" si="88"/>
        <v>910000</v>
      </c>
    </row>
    <row r="367" spans="2:16" ht="62.25" customHeight="1" x14ac:dyDescent="0.25">
      <c r="B367" s="67"/>
      <c r="C367" s="32" t="s">
        <v>325</v>
      </c>
      <c r="D367" s="4"/>
      <c r="E367" s="5"/>
      <c r="F367" s="5"/>
      <c r="G367" s="6" t="s">
        <v>324</v>
      </c>
      <c r="H367" s="6" t="s">
        <v>21</v>
      </c>
      <c r="I367" s="6" t="s">
        <v>21</v>
      </c>
      <c r="J367" s="6" t="s">
        <v>28</v>
      </c>
      <c r="K367" s="6" t="s">
        <v>22</v>
      </c>
      <c r="L367" s="6" t="s">
        <v>21</v>
      </c>
      <c r="M367" s="6" t="s">
        <v>23</v>
      </c>
      <c r="N367" s="58">
        <f t="shared" si="88"/>
        <v>910000</v>
      </c>
      <c r="O367" s="58">
        <f t="shared" si="88"/>
        <v>910000</v>
      </c>
      <c r="P367" s="58">
        <f t="shared" si="88"/>
        <v>910000</v>
      </c>
    </row>
    <row r="368" spans="2:16" ht="21.75" customHeight="1" x14ac:dyDescent="0.25">
      <c r="B368" s="67"/>
      <c r="C368" s="32" t="s">
        <v>326</v>
      </c>
      <c r="D368" s="4"/>
      <c r="E368" s="5"/>
      <c r="F368" s="5"/>
      <c r="G368" s="6" t="s">
        <v>324</v>
      </c>
      <c r="H368" s="6" t="s">
        <v>21</v>
      </c>
      <c r="I368" s="6" t="s">
        <v>21</v>
      </c>
      <c r="J368" s="6" t="s">
        <v>28</v>
      </c>
      <c r="K368" s="6" t="s">
        <v>327</v>
      </c>
      <c r="L368" s="6" t="s">
        <v>21</v>
      </c>
      <c r="M368" s="6" t="s">
        <v>23</v>
      </c>
      <c r="N368" s="58">
        <f t="shared" si="88"/>
        <v>910000</v>
      </c>
      <c r="O368" s="58">
        <f t="shared" si="88"/>
        <v>910000</v>
      </c>
      <c r="P368" s="58">
        <f t="shared" si="88"/>
        <v>910000</v>
      </c>
    </row>
    <row r="369" spans="2:16" ht="23.25" customHeight="1" x14ac:dyDescent="0.25">
      <c r="B369" s="67"/>
      <c r="C369" s="10" t="s">
        <v>74</v>
      </c>
      <c r="D369" s="4"/>
      <c r="E369" s="5"/>
      <c r="F369" s="5"/>
      <c r="G369" s="6" t="s">
        <v>324</v>
      </c>
      <c r="H369" s="6" t="s">
        <v>21</v>
      </c>
      <c r="I369" s="6" t="s">
        <v>21</v>
      </c>
      <c r="J369" s="6" t="s">
        <v>28</v>
      </c>
      <c r="K369" s="6" t="s">
        <v>327</v>
      </c>
      <c r="L369" s="6" t="s">
        <v>21</v>
      </c>
      <c r="M369" s="6" t="s">
        <v>75</v>
      </c>
      <c r="N369" s="58">
        <v>910000</v>
      </c>
      <c r="O369" s="58">
        <v>910000</v>
      </c>
      <c r="P369" s="58">
        <v>910000</v>
      </c>
    </row>
    <row r="370" spans="2:16" ht="55.15" hidden="1" customHeight="1" x14ac:dyDescent="0.25">
      <c r="B370" s="69">
        <v>26</v>
      </c>
      <c r="C370" s="76" t="s">
        <v>328</v>
      </c>
      <c r="D370" s="30"/>
      <c r="E370" s="26"/>
      <c r="F370" s="26"/>
      <c r="G370" s="34" t="s">
        <v>329</v>
      </c>
      <c r="H370" s="34" t="s">
        <v>21</v>
      </c>
      <c r="I370" s="34" t="s">
        <v>21</v>
      </c>
      <c r="J370" s="34" t="s">
        <v>21</v>
      </c>
      <c r="K370" s="34" t="s">
        <v>22</v>
      </c>
      <c r="L370" s="34" t="s">
        <v>21</v>
      </c>
      <c r="M370" s="34" t="s">
        <v>23</v>
      </c>
      <c r="N370" s="59">
        <f>N371</f>
        <v>0</v>
      </c>
      <c r="O370" s="59">
        <f t="shared" ref="O370:P371" si="89">O371</f>
        <v>0</v>
      </c>
      <c r="P370" s="59">
        <f t="shared" si="89"/>
        <v>0</v>
      </c>
    </row>
    <row r="371" spans="2:16" ht="27.6" hidden="1" customHeight="1" x14ac:dyDescent="0.25">
      <c r="B371" s="67"/>
      <c r="C371" s="10" t="s">
        <v>330</v>
      </c>
      <c r="D371" s="4"/>
      <c r="E371" s="5"/>
      <c r="F371" s="5"/>
      <c r="G371" s="6" t="s">
        <v>329</v>
      </c>
      <c r="H371" s="6" t="s">
        <v>21</v>
      </c>
      <c r="I371" s="6" t="s">
        <v>21</v>
      </c>
      <c r="J371" s="6" t="s">
        <v>28</v>
      </c>
      <c r="K371" s="6" t="s">
        <v>331</v>
      </c>
      <c r="L371" s="6" t="s">
        <v>21</v>
      </c>
      <c r="M371" s="6" t="s">
        <v>23</v>
      </c>
      <c r="N371" s="58">
        <f>N372</f>
        <v>0</v>
      </c>
      <c r="O371" s="58">
        <f t="shared" si="89"/>
        <v>0</v>
      </c>
      <c r="P371" s="58">
        <f t="shared" si="89"/>
        <v>0</v>
      </c>
    </row>
    <row r="372" spans="2:16" ht="23.25" hidden="1" customHeight="1" x14ac:dyDescent="0.25">
      <c r="B372" s="67"/>
      <c r="C372" s="10" t="s">
        <v>74</v>
      </c>
      <c r="D372" s="4"/>
      <c r="E372" s="5"/>
      <c r="F372" s="5"/>
      <c r="G372" s="6" t="s">
        <v>329</v>
      </c>
      <c r="H372" s="6" t="s">
        <v>21</v>
      </c>
      <c r="I372" s="6" t="s">
        <v>21</v>
      </c>
      <c r="J372" s="6" t="s">
        <v>28</v>
      </c>
      <c r="K372" s="6" t="s">
        <v>331</v>
      </c>
      <c r="L372" s="6" t="s">
        <v>21</v>
      </c>
      <c r="M372" s="6" t="s">
        <v>75</v>
      </c>
      <c r="N372" s="58"/>
      <c r="O372" s="58"/>
      <c r="P372" s="58"/>
    </row>
    <row r="373" spans="2:16" ht="31.5" customHeight="1" x14ac:dyDescent="0.25">
      <c r="B373" s="33"/>
      <c r="C373" s="33" t="s">
        <v>332</v>
      </c>
      <c r="D373" s="30"/>
      <c r="E373" s="26"/>
      <c r="F373" s="26"/>
      <c r="G373" s="34"/>
      <c r="H373" s="34"/>
      <c r="I373" s="34"/>
      <c r="J373" s="34"/>
      <c r="K373" s="34"/>
      <c r="L373" s="34"/>
      <c r="M373" s="34"/>
      <c r="N373" s="61">
        <f>N10+N91+N147+N157+N176+N183+N199+N214+N218+N234+N256+N269+N285+N289+N298+N302+N360+N366+N356+N347+N370+N351</f>
        <v>2389573524.8099999</v>
      </c>
      <c r="O373" s="61">
        <f>O10+O91+O147+O157+O176+O183+O199+O214+O218+O234+O256+O269+O285+O289+O298+O302+O360+O366+O356+O347+O370</f>
        <v>2169366424.46</v>
      </c>
      <c r="P373" s="61">
        <f>P10+P91+P147+P157+P176+P183+P199+P214+P218+P234+P256+P269+P285+P289+P298+P302+P360+P366+P356+P347+P370</f>
        <v>2161590964.46</v>
      </c>
    </row>
    <row r="374" spans="2:16" ht="15.75" x14ac:dyDescent="0.25">
      <c r="B374" s="67"/>
      <c r="C374" s="35"/>
      <c r="D374" s="30"/>
      <c r="E374" s="26"/>
      <c r="F374" s="26"/>
      <c r="G374" s="26"/>
      <c r="H374" s="26"/>
      <c r="I374" s="26"/>
      <c r="J374" s="26"/>
      <c r="K374" s="26"/>
      <c r="L374" s="26"/>
      <c r="M374" s="26"/>
      <c r="N374" s="62"/>
      <c r="O374" s="89"/>
      <c r="P374" s="89"/>
    </row>
    <row r="375" spans="2:16" ht="15.75" x14ac:dyDescent="0.25">
      <c r="C375" s="45"/>
      <c r="D375" s="40"/>
      <c r="E375" s="41"/>
      <c r="F375" s="41"/>
      <c r="G375" s="41"/>
      <c r="H375" s="41"/>
      <c r="I375" s="41"/>
      <c r="J375" s="41"/>
      <c r="K375" s="41"/>
      <c r="L375" s="41"/>
      <c r="M375" s="41"/>
      <c r="N375" s="96"/>
      <c r="O375" s="96"/>
      <c r="P375" s="96"/>
    </row>
    <row r="376" spans="2:16" ht="15.75" x14ac:dyDescent="0.25">
      <c r="C376" s="44"/>
      <c r="D376" s="40"/>
      <c r="E376" s="41"/>
      <c r="F376" s="41"/>
      <c r="G376" s="41"/>
      <c r="H376" s="41"/>
      <c r="I376" s="41"/>
      <c r="J376" s="41"/>
      <c r="K376" s="41"/>
      <c r="L376" s="41"/>
      <c r="M376" s="41"/>
      <c r="N376" s="96"/>
      <c r="O376" s="96"/>
      <c r="P376" s="96"/>
    </row>
    <row r="377" spans="2:16" ht="15.75" x14ac:dyDescent="0.25">
      <c r="C377" s="44"/>
      <c r="D377" s="40"/>
      <c r="E377" s="41"/>
      <c r="F377" s="41"/>
      <c r="G377" s="41"/>
      <c r="H377" s="41"/>
      <c r="I377" s="41"/>
      <c r="J377" s="41"/>
      <c r="K377" s="41"/>
      <c r="L377" s="41"/>
      <c r="M377" s="41"/>
      <c r="N377" s="96"/>
      <c r="O377" s="96"/>
      <c r="P377" s="96"/>
    </row>
    <row r="378" spans="2:16" ht="15.75" x14ac:dyDescent="0.25">
      <c r="C378" s="44"/>
      <c r="D378" s="40"/>
      <c r="E378" s="41"/>
      <c r="F378" s="41"/>
      <c r="G378" s="41"/>
      <c r="H378" s="41"/>
      <c r="I378" s="41"/>
      <c r="J378" s="41"/>
      <c r="K378" s="41"/>
      <c r="L378" s="41"/>
      <c r="M378" s="41"/>
      <c r="N378" s="63"/>
      <c r="O378" s="81"/>
      <c r="P378" s="81"/>
    </row>
    <row r="379" spans="2:16" ht="15.75" x14ac:dyDescent="0.25">
      <c r="C379" s="45"/>
      <c r="D379" s="40"/>
      <c r="E379" s="41"/>
      <c r="F379" s="41"/>
      <c r="G379" s="41"/>
      <c r="H379" s="41"/>
      <c r="I379" s="41"/>
      <c r="J379" s="41"/>
      <c r="K379" s="41"/>
      <c r="L379" s="41"/>
      <c r="M379" s="41"/>
      <c r="N379" s="63"/>
      <c r="O379" s="81"/>
      <c r="P379" s="81"/>
    </row>
    <row r="380" spans="2:16" ht="15.75" x14ac:dyDescent="0.25">
      <c r="C380" s="36"/>
      <c r="D380" s="37"/>
      <c r="E380" s="38"/>
      <c r="F380" s="38"/>
      <c r="G380" s="38"/>
      <c r="H380" s="38"/>
      <c r="I380" s="38"/>
      <c r="J380" s="38"/>
      <c r="K380" s="38"/>
      <c r="L380" s="38"/>
      <c r="M380" s="38"/>
    </row>
    <row r="381" spans="2:16" ht="15.75" x14ac:dyDescent="0.25">
      <c r="C381" s="44"/>
      <c r="D381" s="40"/>
      <c r="E381" s="41"/>
      <c r="F381" s="41"/>
      <c r="G381" s="41"/>
      <c r="H381" s="41"/>
      <c r="I381" s="41"/>
      <c r="J381" s="41"/>
      <c r="K381" s="41"/>
      <c r="L381" s="41"/>
      <c r="M381" s="41"/>
    </row>
    <row r="382" spans="2:16" ht="15.75" x14ac:dyDescent="0.25">
      <c r="C382" s="44"/>
      <c r="D382" s="40"/>
      <c r="E382" s="41"/>
      <c r="F382" s="41"/>
      <c r="G382" s="41"/>
      <c r="H382" s="41"/>
      <c r="I382" s="41"/>
      <c r="J382" s="41"/>
      <c r="K382" s="41"/>
      <c r="L382" s="41"/>
      <c r="M382" s="41"/>
    </row>
    <row r="383" spans="2:16" ht="15.75" x14ac:dyDescent="0.25">
      <c r="C383" s="44"/>
      <c r="D383" s="40"/>
      <c r="E383" s="41"/>
      <c r="F383" s="41"/>
      <c r="G383" s="41"/>
      <c r="H383" s="41"/>
      <c r="I383" s="41"/>
      <c r="J383" s="41"/>
      <c r="K383" s="41"/>
      <c r="L383" s="41"/>
      <c r="M383" s="41"/>
    </row>
    <row r="384" spans="2:16" ht="15.75" x14ac:dyDescent="0.25">
      <c r="C384" s="46"/>
      <c r="D384" s="40"/>
      <c r="E384" s="41"/>
      <c r="F384" s="41"/>
      <c r="G384" s="41"/>
      <c r="H384" s="41"/>
      <c r="I384" s="41"/>
      <c r="J384" s="41"/>
      <c r="K384" s="41"/>
      <c r="L384" s="41"/>
      <c r="M384" s="41"/>
    </row>
    <row r="385" spans="3:13" ht="15.75" x14ac:dyDescent="0.25">
      <c r="C385" s="44"/>
      <c r="D385" s="40"/>
      <c r="E385" s="41"/>
      <c r="F385" s="41"/>
      <c r="G385" s="41"/>
      <c r="H385" s="41"/>
      <c r="I385" s="41"/>
      <c r="J385" s="41"/>
      <c r="K385" s="41"/>
      <c r="L385" s="41"/>
      <c r="M385" s="41"/>
    </row>
    <row r="386" spans="3:13" ht="15.75" x14ac:dyDescent="0.25">
      <c r="C386" s="44"/>
      <c r="D386" s="40"/>
      <c r="E386" s="41"/>
      <c r="F386" s="41"/>
      <c r="G386" s="41"/>
      <c r="H386" s="41"/>
      <c r="I386" s="41"/>
      <c r="J386" s="41"/>
      <c r="K386" s="41"/>
      <c r="L386" s="41"/>
      <c r="M386" s="41"/>
    </row>
    <row r="387" spans="3:13" ht="15.75" x14ac:dyDescent="0.25">
      <c r="C387" s="43"/>
      <c r="D387" s="40"/>
      <c r="E387" s="41"/>
      <c r="F387" s="41"/>
      <c r="G387" s="41"/>
      <c r="H387" s="41"/>
      <c r="I387" s="41"/>
      <c r="J387" s="41"/>
      <c r="K387" s="41"/>
      <c r="L387" s="41"/>
      <c r="M387" s="41"/>
    </row>
    <row r="388" spans="3:13" ht="15.75" x14ac:dyDescent="0.25">
      <c r="C388" s="44"/>
      <c r="D388" s="40"/>
      <c r="E388" s="41"/>
      <c r="F388" s="41"/>
      <c r="G388" s="41"/>
      <c r="H388" s="41"/>
      <c r="I388" s="41"/>
      <c r="J388" s="41"/>
      <c r="K388" s="41"/>
      <c r="L388" s="41"/>
      <c r="M388" s="41"/>
    </row>
    <row r="389" spans="3:13" ht="15.75" x14ac:dyDescent="0.25">
      <c r="C389" s="44"/>
      <c r="D389" s="40"/>
      <c r="E389" s="41"/>
      <c r="F389" s="41"/>
      <c r="G389" s="41"/>
      <c r="H389" s="41"/>
      <c r="I389" s="41"/>
      <c r="J389" s="41"/>
      <c r="K389" s="41"/>
      <c r="L389" s="41"/>
      <c r="M389" s="41"/>
    </row>
    <row r="390" spans="3:13" ht="15.75" x14ac:dyDescent="0.25">
      <c r="C390" s="45"/>
      <c r="D390" s="40"/>
      <c r="E390" s="41"/>
      <c r="F390" s="41"/>
      <c r="G390" s="41"/>
      <c r="H390" s="41"/>
      <c r="I390" s="41"/>
      <c r="J390" s="41"/>
      <c r="K390" s="41"/>
      <c r="L390" s="41"/>
      <c r="M390" s="41"/>
    </row>
    <row r="391" spans="3:13" ht="15.75" x14ac:dyDescent="0.25">
      <c r="C391" s="36"/>
      <c r="D391" s="37"/>
      <c r="E391" s="38"/>
      <c r="F391" s="38"/>
      <c r="G391" s="38"/>
      <c r="H391" s="38"/>
      <c r="I391" s="38"/>
      <c r="J391" s="38"/>
      <c r="K391" s="38"/>
      <c r="L391" s="38"/>
      <c r="M391" s="38"/>
    </row>
    <row r="392" spans="3:13" ht="15.75" x14ac:dyDescent="0.25">
      <c r="C392" s="44"/>
      <c r="D392" s="40"/>
      <c r="E392" s="41"/>
      <c r="F392" s="41"/>
      <c r="G392" s="41"/>
      <c r="H392" s="41"/>
      <c r="I392" s="41"/>
      <c r="J392" s="41"/>
      <c r="K392" s="41"/>
      <c r="L392" s="41"/>
      <c r="M392" s="41"/>
    </row>
    <row r="393" spans="3:13" ht="15.75" x14ac:dyDescent="0.25">
      <c r="C393" s="44"/>
      <c r="D393" s="40"/>
      <c r="E393" s="41"/>
      <c r="F393" s="41"/>
      <c r="G393" s="41"/>
      <c r="H393" s="41"/>
      <c r="I393" s="41"/>
      <c r="J393" s="41"/>
      <c r="K393" s="41"/>
      <c r="L393" s="41"/>
      <c r="M393" s="41"/>
    </row>
    <row r="394" spans="3:13" ht="15.75" x14ac:dyDescent="0.25">
      <c r="C394" s="44"/>
      <c r="D394" s="40"/>
      <c r="E394" s="41"/>
      <c r="F394" s="41"/>
      <c r="G394" s="41"/>
      <c r="H394" s="41"/>
      <c r="I394" s="41"/>
      <c r="J394" s="41"/>
      <c r="K394" s="41"/>
      <c r="L394" s="41"/>
      <c r="M394" s="41"/>
    </row>
    <row r="395" spans="3:13" ht="15.75" x14ac:dyDescent="0.25">
      <c r="C395" s="45"/>
      <c r="D395" s="40"/>
      <c r="E395" s="41"/>
      <c r="F395" s="41"/>
      <c r="G395" s="41"/>
      <c r="H395" s="41"/>
      <c r="I395" s="41"/>
      <c r="J395" s="41"/>
      <c r="K395" s="41"/>
      <c r="L395" s="41"/>
      <c r="M395" s="41"/>
    </row>
    <row r="396" spans="3:13" ht="15.75" x14ac:dyDescent="0.25">
      <c r="C396" s="46"/>
      <c r="D396" s="40"/>
      <c r="E396" s="41"/>
      <c r="F396" s="41"/>
      <c r="G396" s="41"/>
      <c r="H396" s="41"/>
      <c r="I396" s="41"/>
      <c r="J396" s="41"/>
      <c r="K396" s="41"/>
      <c r="L396" s="41"/>
      <c r="M396" s="41"/>
    </row>
    <row r="397" spans="3:13" ht="15.75" x14ac:dyDescent="0.25">
      <c r="C397" s="39"/>
      <c r="D397" s="40"/>
      <c r="E397" s="41"/>
      <c r="F397" s="41"/>
      <c r="G397" s="41"/>
      <c r="H397" s="41"/>
      <c r="I397" s="41"/>
      <c r="J397" s="41"/>
      <c r="K397" s="41"/>
      <c r="L397" s="41"/>
      <c r="M397" s="41"/>
    </row>
    <row r="398" spans="3:13" ht="15.75" x14ac:dyDescent="0.25">
      <c r="C398" s="39"/>
      <c r="D398" s="40"/>
      <c r="E398" s="41"/>
      <c r="F398" s="41"/>
      <c r="G398" s="41"/>
      <c r="H398" s="41"/>
      <c r="I398" s="41"/>
      <c r="J398" s="41"/>
      <c r="K398" s="41"/>
      <c r="L398" s="41"/>
      <c r="M398" s="41"/>
    </row>
    <row r="399" spans="3:13" ht="15.75" x14ac:dyDescent="0.25">
      <c r="C399" s="45"/>
      <c r="D399" s="40"/>
      <c r="E399" s="41"/>
      <c r="F399" s="41"/>
      <c r="G399" s="41"/>
      <c r="H399" s="41"/>
      <c r="I399" s="41"/>
      <c r="J399" s="41"/>
      <c r="K399" s="41"/>
      <c r="L399" s="41"/>
      <c r="M399" s="41"/>
    </row>
    <row r="400" spans="3:13" ht="15.75" x14ac:dyDescent="0.25">
      <c r="C400" s="36"/>
      <c r="D400" s="37"/>
      <c r="E400" s="38"/>
      <c r="F400" s="38"/>
      <c r="G400" s="38"/>
      <c r="H400" s="38"/>
      <c r="I400" s="38"/>
      <c r="J400" s="38"/>
      <c r="K400" s="38"/>
      <c r="L400" s="38"/>
      <c r="M400" s="38"/>
    </row>
    <row r="401" spans="3:14" ht="15.75" x14ac:dyDescent="0.25">
      <c r="C401" s="44"/>
      <c r="D401" s="40"/>
      <c r="E401" s="41"/>
      <c r="F401" s="41"/>
      <c r="G401" s="41"/>
      <c r="H401" s="41"/>
      <c r="I401" s="41"/>
      <c r="J401" s="41"/>
      <c r="K401" s="41"/>
      <c r="L401" s="41"/>
      <c r="M401" s="41"/>
    </row>
    <row r="402" spans="3:14" ht="15.75" x14ac:dyDescent="0.25">
      <c r="C402" s="44"/>
      <c r="D402" s="40"/>
      <c r="E402" s="41"/>
      <c r="F402" s="41"/>
      <c r="G402" s="41"/>
      <c r="H402" s="41"/>
      <c r="I402" s="41"/>
      <c r="J402" s="41"/>
      <c r="K402" s="41"/>
      <c r="L402" s="41"/>
      <c r="M402" s="41"/>
    </row>
    <row r="403" spans="3:14" ht="15.75" x14ac:dyDescent="0.25">
      <c r="C403" s="46"/>
      <c r="D403" s="40"/>
      <c r="E403" s="41"/>
      <c r="F403" s="41"/>
      <c r="G403" s="41"/>
      <c r="H403" s="41"/>
      <c r="I403" s="41"/>
      <c r="J403" s="41"/>
      <c r="K403" s="41"/>
      <c r="L403" s="41"/>
      <c r="M403" s="41"/>
    </row>
    <row r="404" spans="3:14" ht="15.75" x14ac:dyDescent="0.25">
      <c r="C404" s="44"/>
      <c r="D404" s="40"/>
      <c r="E404" s="41"/>
      <c r="F404" s="41"/>
      <c r="G404" s="41"/>
      <c r="H404" s="41"/>
      <c r="I404" s="41"/>
      <c r="J404" s="41"/>
      <c r="K404" s="41"/>
      <c r="L404" s="41"/>
      <c r="M404" s="41"/>
    </row>
    <row r="405" spans="3:14" ht="15.75" x14ac:dyDescent="0.25">
      <c r="C405" s="44"/>
      <c r="D405" s="40"/>
      <c r="E405" s="41"/>
      <c r="F405" s="41"/>
      <c r="G405" s="41"/>
      <c r="H405" s="41"/>
      <c r="I405" s="41"/>
      <c r="J405" s="41"/>
      <c r="K405" s="41"/>
      <c r="L405" s="41"/>
      <c r="M405" s="41"/>
    </row>
    <row r="406" spans="3:14" ht="15.75" x14ac:dyDescent="0.25">
      <c r="C406" s="45"/>
      <c r="D406" s="40"/>
      <c r="E406" s="41"/>
      <c r="F406" s="41"/>
      <c r="G406" s="41"/>
      <c r="H406" s="41"/>
      <c r="I406" s="41"/>
      <c r="J406" s="41"/>
      <c r="K406" s="41"/>
      <c r="L406" s="41"/>
      <c r="M406" s="41"/>
    </row>
    <row r="407" spans="3:14" ht="15.75" x14ac:dyDescent="0.25">
      <c r="C407" s="44"/>
      <c r="D407" s="40"/>
      <c r="E407" s="41"/>
      <c r="F407" s="41"/>
      <c r="G407" s="41"/>
      <c r="H407" s="41"/>
      <c r="I407" s="41"/>
      <c r="J407" s="41"/>
      <c r="K407" s="41"/>
      <c r="L407" s="41"/>
      <c r="M407" s="41"/>
    </row>
    <row r="408" spans="3:14" ht="15.75" x14ac:dyDescent="0.25">
      <c r="C408" s="44"/>
      <c r="D408" s="40"/>
      <c r="E408" s="41"/>
      <c r="F408" s="41"/>
      <c r="G408" s="41"/>
      <c r="H408" s="41"/>
      <c r="I408" s="41"/>
      <c r="J408" s="41"/>
      <c r="K408" s="41"/>
      <c r="L408" s="41"/>
      <c r="M408" s="41"/>
    </row>
    <row r="409" spans="3:14" ht="15.75" x14ac:dyDescent="0.25">
      <c r="C409" s="44"/>
      <c r="D409" s="40"/>
      <c r="E409" s="41"/>
      <c r="F409" s="41"/>
      <c r="G409" s="41"/>
      <c r="H409" s="41"/>
      <c r="I409" s="41"/>
      <c r="J409" s="41"/>
      <c r="K409" s="41"/>
      <c r="L409" s="41"/>
      <c r="M409" s="41"/>
      <c r="N409" s="64"/>
    </row>
    <row r="410" spans="3:14" ht="15.75" x14ac:dyDescent="0.25">
      <c r="C410" s="45"/>
      <c r="D410" s="40"/>
      <c r="E410" s="41"/>
      <c r="F410" s="41"/>
      <c r="G410" s="41"/>
      <c r="H410" s="41"/>
      <c r="I410" s="41"/>
      <c r="J410" s="41"/>
      <c r="K410" s="41"/>
      <c r="L410" s="41"/>
      <c r="M410" s="41"/>
      <c r="N410" s="64"/>
    </row>
    <row r="411" spans="3:14" ht="15.75" x14ac:dyDescent="0.25">
      <c r="C411" s="36"/>
      <c r="D411" s="38"/>
      <c r="E411" s="38"/>
      <c r="F411" s="38"/>
      <c r="G411" s="38"/>
      <c r="H411" s="38"/>
      <c r="I411" s="38"/>
      <c r="J411" s="38"/>
      <c r="K411" s="38"/>
      <c r="L411" s="38"/>
      <c r="M411" s="38"/>
      <c r="N411" s="64"/>
    </row>
    <row r="412" spans="3:14" ht="15.75" x14ac:dyDescent="0.25">
      <c r="C412" s="36"/>
      <c r="D412" s="38"/>
      <c r="E412" s="38"/>
      <c r="F412" s="38"/>
      <c r="G412" s="38"/>
      <c r="H412" s="38"/>
      <c r="I412" s="38"/>
      <c r="J412" s="38"/>
      <c r="K412" s="38"/>
      <c r="L412" s="38"/>
      <c r="M412" s="38"/>
      <c r="N412" s="64"/>
    </row>
    <row r="413" spans="3:14" ht="15.75" x14ac:dyDescent="0.25">
      <c r="C413" s="44"/>
      <c r="D413" s="38"/>
      <c r="E413" s="41"/>
      <c r="F413" s="41"/>
      <c r="G413" s="41"/>
      <c r="H413" s="41"/>
      <c r="I413" s="41"/>
      <c r="J413" s="41"/>
      <c r="K413" s="41"/>
      <c r="L413" s="41"/>
      <c r="M413" s="41"/>
      <c r="N413" s="64"/>
    </row>
    <row r="414" spans="3:14" ht="15.75" x14ac:dyDescent="0.25">
      <c r="C414" s="43"/>
      <c r="D414" s="38"/>
      <c r="E414" s="41"/>
      <c r="F414" s="41"/>
      <c r="G414" s="41"/>
      <c r="H414" s="41"/>
      <c r="I414" s="41"/>
      <c r="J414" s="41"/>
      <c r="K414" s="41"/>
      <c r="L414" s="41"/>
      <c r="M414" s="41"/>
      <c r="N414" s="64"/>
    </row>
    <row r="415" spans="3:14" ht="15.75" x14ac:dyDescent="0.25">
      <c r="C415" s="45"/>
      <c r="D415" s="40"/>
      <c r="E415" s="41"/>
      <c r="F415" s="41"/>
      <c r="G415" s="41"/>
      <c r="H415" s="41"/>
      <c r="I415" s="41"/>
      <c r="J415" s="41"/>
      <c r="K415" s="41"/>
      <c r="L415" s="41"/>
      <c r="M415" s="41"/>
      <c r="N415" s="64"/>
    </row>
    <row r="416" spans="3:14" ht="15.75" x14ac:dyDescent="0.25">
      <c r="C416" s="36"/>
      <c r="D416" s="38"/>
      <c r="E416" s="38"/>
      <c r="F416" s="38"/>
      <c r="G416" s="38"/>
      <c r="H416" s="38"/>
      <c r="I416" s="38"/>
      <c r="J416" s="38"/>
      <c r="K416" s="38"/>
      <c r="L416" s="38"/>
      <c r="M416" s="38"/>
    </row>
    <row r="417" spans="3:13" ht="15.75" x14ac:dyDescent="0.25">
      <c r="C417" s="36"/>
      <c r="D417" s="38"/>
      <c r="E417" s="38"/>
      <c r="F417" s="38"/>
      <c r="G417" s="38"/>
      <c r="H417" s="38"/>
      <c r="I417" s="38"/>
      <c r="J417" s="38"/>
      <c r="K417" s="38"/>
      <c r="L417" s="38"/>
      <c r="M417" s="38"/>
    </row>
    <row r="418" spans="3:13" ht="15.75" x14ac:dyDescent="0.25">
      <c r="C418" s="44"/>
      <c r="D418" s="40"/>
      <c r="E418" s="41"/>
      <c r="F418" s="41"/>
      <c r="G418" s="41"/>
      <c r="H418" s="41"/>
      <c r="I418" s="41"/>
      <c r="J418" s="41"/>
      <c r="K418" s="41"/>
      <c r="L418" s="41"/>
      <c r="M418" s="41"/>
    </row>
    <row r="419" spans="3:13" ht="15.75" x14ac:dyDescent="0.25">
      <c r="C419" s="44"/>
      <c r="D419" s="40"/>
      <c r="E419" s="41"/>
      <c r="F419" s="41"/>
      <c r="G419" s="41"/>
      <c r="H419" s="41"/>
      <c r="I419" s="41"/>
      <c r="J419" s="41"/>
      <c r="K419" s="41"/>
      <c r="L419" s="41"/>
      <c r="M419" s="41"/>
    </row>
    <row r="420" spans="3:13" ht="15.75" x14ac:dyDescent="0.25">
      <c r="C420" s="44"/>
      <c r="D420" s="40"/>
      <c r="E420" s="41"/>
      <c r="F420" s="41"/>
      <c r="G420" s="41"/>
      <c r="H420" s="41"/>
      <c r="I420" s="41"/>
      <c r="J420" s="41"/>
      <c r="K420" s="41"/>
      <c r="L420" s="41"/>
      <c r="M420" s="41"/>
    </row>
    <row r="421" spans="3:13" ht="15.75" x14ac:dyDescent="0.25">
      <c r="C421" s="43"/>
      <c r="D421" s="40"/>
      <c r="E421" s="41"/>
      <c r="F421" s="41"/>
      <c r="G421" s="41"/>
      <c r="H421" s="41"/>
      <c r="I421" s="41"/>
      <c r="J421" s="41"/>
      <c r="K421" s="41"/>
      <c r="L421" s="41"/>
      <c r="M421" s="41"/>
    </row>
    <row r="422" spans="3:13" ht="15.75" x14ac:dyDescent="0.25">
      <c r="C422" s="44"/>
      <c r="D422" s="40"/>
      <c r="E422" s="41"/>
      <c r="F422" s="41"/>
      <c r="G422" s="41"/>
      <c r="H422" s="41"/>
      <c r="I422" s="41"/>
      <c r="J422" s="41"/>
      <c r="K422" s="41"/>
      <c r="L422" s="41"/>
      <c r="M422" s="41"/>
    </row>
    <row r="423" spans="3:13" ht="15.75" x14ac:dyDescent="0.25">
      <c r="C423" s="43"/>
      <c r="D423" s="40"/>
      <c r="E423" s="41"/>
      <c r="F423" s="41"/>
      <c r="G423" s="41"/>
      <c r="H423" s="41"/>
      <c r="I423" s="41"/>
      <c r="J423" s="41"/>
      <c r="K423" s="41"/>
      <c r="L423" s="41"/>
      <c r="M423" s="41"/>
    </row>
    <row r="424" spans="3:13" ht="15.75" x14ac:dyDescent="0.25">
      <c r="C424" s="43"/>
      <c r="D424" s="40"/>
      <c r="E424" s="41"/>
      <c r="F424" s="41"/>
      <c r="G424" s="41"/>
      <c r="H424" s="41"/>
      <c r="I424" s="41"/>
      <c r="J424" s="41"/>
      <c r="K424" s="41"/>
      <c r="L424" s="41"/>
      <c r="M424" s="41"/>
    </row>
    <row r="425" spans="3:13" ht="15.75" x14ac:dyDescent="0.25">
      <c r="C425" s="39"/>
      <c r="D425" s="40"/>
      <c r="E425" s="41"/>
      <c r="F425" s="41"/>
      <c r="G425" s="41"/>
      <c r="H425" s="41"/>
      <c r="I425" s="41"/>
      <c r="J425" s="41"/>
      <c r="K425" s="41"/>
      <c r="L425" s="41"/>
      <c r="M425" s="41"/>
    </row>
    <row r="426" spans="3:13" ht="15.75" x14ac:dyDescent="0.25">
      <c r="C426" s="42"/>
      <c r="D426" s="40"/>
      <c r="E426" s="41"/>
      <c r="F426" s="41"/>
      <c r="G426" s="41"/>
      <c r="H426" s="41"/>
      <c r="I426" s="41"/>
      <c r="J426" s="41"/>
      <c r="K426" s="41"/>
      <c r="L426" s="41"/>
      <c r="M426" s="41"/>
    </row>
    <row r="427" spans="3:13" ht="15.75" x14ac:dyDescent="0.25">
      <c r="C427" s="39"/>
      <c r="D427" s="40"/>
      <c r="E427" s="41"/>
      <c r="F427" s="41"/>
      <c r="G427" s="41"/>
      <c r="H427" s="41"/>
      <c r="I427" s="41"/>
      <c r="J427" s="41"/>
      <c r="K427" s="41"/>
      <c r="L427" s="41"/>
      <c r="M427" s="41"/>
    </row>
    <row r="428" spans="3:13" ht="15.75" x14ac:dyDescent="0.25">
      <c r="C428" s="43"/>
      <c r="D428" s="40"/>
      <c r="E428" s="41"/>
      <c r="F428" s="41"/>
      <c r="G428" s="41"/>
      <c r="H428" s="41"/>
      <c r="I428" s="41"/>
      <c r="J428" s="41"/>
      <c r="K428" s="41"/>
      <c r="L428" s="41"/>
      <c r="M428" s="41"/>
    </row>
    <row r="429" spans="3:13" ht="15.75" x14ac:dyDescent="0.25">
      <c r="C429" s="42"/>
      <c r="D429" s="40"/>
      <c r="E429" s="41"/>
      <c r="F429" s="41"/>
      <c r="G429" s="41"/>
      <c r="H429" s="41"/>
      <c r="I429" s="41"/>
      <c r="J429" s="41"/>
      <c r="K429" s="41"/>
      <c r="L429" s="41"/>
      <c r="M429" s="41"/>
    </row>
    <row r="430" spans="3:13" ht="15.75" x14ac:dyDescent="0.25">
      <c r="C430" s="39"/>
      <c r="D430" s="40"/>
      <c r="E430" s="41"/>
      <c r="F430" s="41"/>
      <c r="G430" s="41"/>
      <c r="H430" s="41"/>
      <c r="I430" s="41"/>
      <c r="J430" s="41"/>
      <c r="K430" s="41"/>
      <c r="L430" s="41"/>
      <c r="M430" s="41"/>
    </row>
    <row r="431" spans="3:13" ht="15.75" x14ac:dyDescent="0.25">
      <c r="C431" s="45"/>
      <c r="D431" s="40"/>
      <c r="E431" s="41"/>
      <c r="F431" s="41"/>
      <c r="G431" s="41"/>
      <c r="H431" s="41"/>
      <c r="I431" s="41"/>
      <c r="J431" s="41"/>
      <c r="K431" s="41"/>
      <c r="L431" s="41"/>
      <c r="M431" s="41"/>
    </row>
    <row r="432" spans="3:13" ht="15.75" x14ac:dyDescent="0.25">
      <c r="C432" s="44"/>
      <c r="D432" s="40"/>
      <c r="E432" s="41"/>
      <c r="F432" s="41"/>
      <c r="G432" s="41"/>
      <c r="H432" s="41"/>
      <c r="I432" s="41"/>
      <c r="J432" s="41"/>
      <c r="K432" s="41"/>
      <c r="L432" s="41"/>
      <c r="M432" s="41"/>
    </row>
    <row r="433" spans="3:13" ht="15.75" x14ac:dyDescent="0.25">
      <c r="C433" s="44"/>
      <c r="D433" s="40"/>
      <c r="E433" s="41"/>
      <c r="F433" s="41"/>
      <c r="G433" s="41"/>
      <c r="H433" s="41"/>
      <c r="I433" s="41"/>
      <c r="J433" s="41"/>
      <c r="K433" s="41"/>
      <c r="L433" s="41"/>
      <c r="M433" s="41"/>
    </row>
    <row r="434" spans="3:13" ht="15.75" x14ac:dyDescent="0.25">
      <c r="C434" s="45"/>
      <c r="D434" s="40"/>
      <c r="E434" s="41"/>
      <c r="F434" s="41"/>
      <c r="G434" s="41"/>
      <c r="H434" s="41"/>
      <c r="I434" s="41"/>
      <c r="J434" s="41"/>
      <c r="K434" s="41"/>
      <c r="L434" s="41"/>
      <c r="M434" s="41"/>
    </row>
    <row r="435" spans="3:13" ht="15.75" x14ac:dyDescent="0.25">
      <c r="C435" s="44"/>
      <c r="D435" s="40"/>
      <c r="E435" s="41"/>
      <c r="F435" s="41"/>
      <c r="G435" s="41"/>
      <c r="H435" s="41"/>
      <c r="I435" s="41"/>
      <c r="J435" s="41"/>
      <c r="K435" s="41"/>
      <c r="L435" s="41"/>
      <c r="M435" s="41"/>
    </row>
    <row r="436" spans="3:13" ht="15.75" x14ac:dyDescent="0.25">
      <c r="C436" s="44"/>
      <c r="D436" s="40"/>
      <c r="E436" s="41"/>
      <c r="F436" s="41"/>
      <c r="G436" s="41"/>
      <c r="H436" s="41"/>
      <c r="I436" s="41"/>
      <c r="J436" s="41"/>
      <c r="K436" s="41"/>
      <c r="L436" s="41"/>
      <c r="M436" s="41"/>
    </row>
    <row r="437" spans="3:13" ht="15.75" x14ac:dyDescent="0.25">
      <c r="C437" s="43"/>
      <c r="D437" s="40"/>
      <c r="E437" s="41"/>
      <c r="F437" s="41"/>
      <c r="G437" s="41"/>
      <c r="H437" s="41"/>
      <c r="I437" s="41"/>
      <c r="J437" s="41"/>
      <c r="K437" s="41"/>
      <c r="L437" s="41"/>
      <c r="M437" s="41"/>
    </row>
    <row r="438" spans="3:13" ht="15.75" x14ac:dyDescent="0.25">
      <c r="C438" s="44"/>
      <c r="D438" s="40"/>
      <c r="E438" s="41"/>
      <c r="F438" s="41"/>
      <c r="G438" s="41"/>
      <c r="H438" s="41"/>
      <c r="I438" s="41"/>
      <c r="J438" s="41"/>
      <c r="K438" s="41"/>
      <c r="L438" s="41"/>
      <c r="M438" s="41"/>
    </row>
    <row r="439" spans="3:13" ht="15.75" x14ac:dyDescent="0.25">
      <c r="C439" s="43"/>
      <c r="D439" s="40"/>
      <c r="E439" s="41"/>
      <c r="F439" s="41"/>
      <c r="G439" s="41"/>
      <c r="H439" s="41"/>
      <c r="I439" s="41"/>
      <c r="J439" s="41"/>
      <c r="K439" s="41"/>
      <c r="L439" s="41"/>
      <c r="M439" s="41"/>
    </row>
    <row r="440" spans="3:13" ht="15.75" x14ac:dyDescent="0.25">
      <c r="C440" s="36"/>
      <c r="D440" s="38"/>
      <c r="E440" s="38"/>
      <c r="F440" s="38"/>
      <c r="G440" s="38"/>
      <c r="H440" s="38"/>
      <c r="I440" s="38"/>
      <c r="J440" s="38"/>
      <c r="K440" s="38"/>
      <c r="L440" s="38"/>
      <c r="M440" s="38"/>
    </row>
    <row r="441" spans="3:13" ht="15.75" x14ac:dyDescent="0.25">
      <c r="C441" s="44"/>
      <c r="D441" s="40"/>
      <c r="E441" s="41"/>
      <c r="F441" s="41"/>
      <c r="G441" s="41"/>
      <c r="H441" s="41"/>
      <c r="I441" s="41"/>
      <c r="J441" s="41"/>
      <c r="K441" s="41"/>
      <c r="L441" s="41"/>
      <c r="M441" s="41"/>
    </row>
    <row r="442" spans="3:13" ht="15.75" x14ac:dyDescent="0.25">
      <c r="C442" s="44"/>
      <c r="D442" s="40"/>
      <c r="E442" s="41"/>
      <c r="F442" s="41"/>
      <c r="G442" s="41"/>
      <c r="H442" s="41"/>
      <c r="I442" s="41"/>
      <c r="J442" s="41"/>
      <c r="K442" s="41"/>
      <c r="L442" s="41"/>
      <c r="M442" s="41"/>
    </row>
    <row r="443" spans="3:13" ht="15.75" x14ac:dyDescent="0.25">
      <c r="C443" s="44"/>
      <c r="D443" s="40"/>
      <c r="E443" s="41"/>
      <c r="F443" s="41"/>
      <c r="G443" s="41"/>
      <c r="H443" s="41"/>
      <c r="I443" s="41"/>
      <c r="J443" s="41"/>
      <c r="K443" s="41"/>
      <c r="L443" s="41"/>
      <c r="M443" s="41"/>
    </row>
    <row r="444" spans="3:13" ht="15.75" x14ac:dyDescent="0.25">
      <c r="C444" s="43"/>
      <c r="D444" s="40"/>
      <c r="E444" s="41"/>
      <c r="F444" s="41"/>
      <c r="G444" s="41"/>
      <c r="H444" s="41"/>
      <c r="I444" s="41"/>
      <c r="J444" s="41"/>
      <c r="K444" s="41"/>
      <c r="L444" s="41"/>
      <c r="M444" s="41"/>
    </row>
    <row r="445" spans="3:13" ht="15.75" x14ac:dyDescent="0.25">
      <c r="C445" s="44"/>
      <c r="D445" s="40"/>
      <c r="E445" s="41"/>
      <c r="F445" s="41"/>
      <c r="G445" s="41"/>
      <c r="H445" s="41"/>
      <c r="I445" s="41"/>
      <c r="J445" s="41"/>
      <c r="K445" s="41"/>
      <c r="L445" s="41"/>
      <c r="M445" s="41"/>
    </row>
    <row r="446" spans="3:13" ht="15.75" x14ac:dyDescent="0.25">
      <c r="C446" s="43"/>
      <c r="D446" s="40"/>
      <c r="E446" s="41"/>
      <c r="F446" s="41"/>
      <c r="G446" s="41"/>
      <c r="H446" s="41"/>
      <c r="I446" s="41"/>
      <c r="J446" s="41"/>
      <c r="K446" s="41"/>
      <c r="L446" s="41"/>
      <c r="M446" s="41"/>
    </row>
    <row r="447" spans="3:13" ht="15.75" x14ac:dyDescent="0.25">
      <c r="C447" s="44"/>
      <c r="D447" s="40"/>
      <c r="E447" s="41"/>
      <c r="F447" s="41"/>
      <c r="G447" s="41"/>
      <c r="H447" s="41"/>
      <c r="I447" s="41"/>
      <c r="J447" s="41"/>
      <c r="K447" s="41"/>
      <c r="L447" s="41"/>
      <c r="M447" s="41"/>
    </row>
    <row r="448" spans="3:13" ht="15.75" x14ac:dyDescent="0.25">
      <c r="C448" s="43"/>
      <c r="D448" s="40"/>
      <c r="E448" s="41"/>
      <c r="F448" s="41"/>
      <c r="G448" s="41"/>
      <c r="H448" s="41"/>
      <c r="I448" s="41"/>
      <c r="J448" s="41"/>
      <c r="K448" s="41"/>
      <c r="L448" s="41"/>
      <c r="M448" s="41"/>
    </row>
    <row r="449" spans="3:13" ht="15.75" x14ac:dyDescent="0.25">
      <c r="C449" s="43"/>
      <c r="D449" s="40"/>
      <c r="E449" s="41"/>
      <c r="F449" s="41"/>
      <c r="G449" s="41"/>
      <c r="H449" s="41"/>
      <c r="I449" s="41"/>
      <c r="J449" s="41"/>
      <c r="K449" s="41"/>
      <c r="L449" s="41"/>
      <c r="M449" s="41"/>
    </row>
    <row r="450" spans="3:13" ht="15.75" x14ac:dyDescent="0.25">
      <c r="C450" s="44"/>
      <c r="D450" s="40"/>
      <c r="E450" s="41"/>
      <c r="F450" s="41"/>
      <c r="G450" s="41"/>
      <c r="H450" s="41"/>
      <c r="I450" s="41"/>
      <c r="J450" s="41"/>
      <c r="K450" s="41"/>
      <c r="L450" s="41"/>
      <c r="M450" s="41"/>
    </row>
    <row r="451" spans="3:13" ht="15.75" x14ac:dyDescent="0.25">
      <c r="C451" s="44"/>
      <c r="D451" s="40"/>
      <c r="E451" s="41"/>
      <c r="F451" s="41"/>
      <c r="G451" s="41"/>
      <c r="H451" s="41"/>
      <c r="I451" s="41"/>
      <c r="J451" s="41"/>
      <c r="K451" s="41"/>
      <c r="L451" s="41"/>
      <c r="M451" s="41"/>
    </row>
    <row r="452" spans="3:13" ht="15.75" x14ac:dyDescent="0.25">
      <c r="C452" s="44"/>
      <c r="D452" s="40"/>
      <c r="E452" s="41"/>
      <c r="F452" s="41"/>
      <c r="G452" s="41"/>
      <c r="H452" s="41"/>
      <c r="I452" s="41"/>
      <c r="J452" s="41"/>
      <c r="K452" s="41"/>
      <c r="L452" s="41"/>
      <c r="M452" s="41"/>
    </row>
    <row r="453" spans="3:13" ht="15.75" x14ac:dyDescent="0.25">
      <c r="C453" s="43"/>
      <c r="D453" s="40"/>
      <c r="E453" s="41"/>
      <c r="F453" s="41"/>
      <c r="G453" s="41"/>
      <c r="H453" s="41"/>
      <c r="I453" s="41"/>
      <c r="J453" s="41"/>
      <c r="K453" s="41"/>
      <c r="L453" s="41"/>
      <c r="M453" s="41"/>
    </row>
    <row r="454" spans="3:13" ht="15.75" x14ac:dyDescent="0.25">
      <c r="C454" s="39"/>
      <c r="D454" s="40"/>
      <c r="E454" s="41"/>
      <c r="F454" s="41"/>
      <c r="G454" s="41"/>
      <c r="H454" s="41"/>
      <c r="I454" s="41"/>
      <c r="J454" s="41"/>
      <c r="K454" s="41"/>
      <c r="L454" s="41"/>
      <c r="M454" s="41"/>
    </row>
    <row r="455" spans="3:13" ht="15.75" x14ac:dyDescent="0.25">
      <c r="C455" s="42"/>
      <c r="D455" s="40"/>
      <c r="E455" s="41"/>
      <c r="F455" s="41"/>
      <c r="G455" s="41"/>
      <c r="H455" s="41"/>
      <c r="I455" s="41"/>
      <c r="J455" s="41"/>
      <c r="K455" s="41"/>
      <c r="L455" s="41"/>
      <c r="M455" s="41"/>
    </row>
    <row r="456" spans="3:13" ht="15.75" x14ac:dyDescent="0.25">
      <c r="C456" s="39"/>
      <c r="D456" s="40"/>
      <c r="E456" s="41"/>
      <c r="F456" s="41"/>
      <c r="G456" s="41"/>
      <c r="H456" s="41"/>
      <c r="I456" s="41"/>
      <c r="J456" s="41"/>
      <c r="K456" s="41"/>
      <c r="L456" s="41"/>
      <c r="M456" s="41"/>
    </row>
    <row r="457" spans="3:13" ht="15.75" x14ac:dyDescent="0.25">
      <c r="C457" s="43"/>
      <c r="D457" s="40"/>
      <c r="E457" s="41"/>
      <c r="F457" s="41"/>
      <c r="G457" s="41"/>
      <c r="H457" s="41"/>
      <c r="I457" s="41"/>
      <c r="J457" s="41"/>
      <c r="K457" s="41"/>
      <c r="L457" s="41"/>
      <c r="M457" s="41"/>
    </row>
    <row r="458" spans="3:13" ht="15.75" x14ac:dyDescent="0.25">
      <c r="C458" s="44"/>
      <c r="D458" s="40"/>
      <c r="E458" s="41"/>
      <c r="F458" s="41"/>
      <c r="G458" s="41"/>
      <c r="H458" s="41"/>
      <c r="I458" s="41"/>
      <c r="J458" s="41"/>
      <c r="K458" s="41"/>
      <c r="L458" s="41"/>
      <c r="M458" s="41"/>
    </row>
    <row r="459" spans="3:13" ht="15.75" x14ac:dyDescent="0.25">
      <c r="C459" s="44"/>
      <c r="D459" s="40"/>
      <c r="E459" s="41"/>
      <c r="F459" s="41"/>
      <c r="G459" s="41"/>
      <c r="H459" s="41"/>
      <c r="I459" s="41"/>
      <c r="J459" s="41"/>
      <c r="K459" s="41"/>
      <c r="L459" s="41"/>
      <c r="M459" s="41"/>
    </row>
    <row r="460" spans="3:13" ht="15.75" x14ac:dyDescent="0.25">
      <c r="C460" s="44"/>
      <c r="D460" s="40"/>
      <c r="E460" s="41"/>
      <c r="F460" s="41"/>
      <c r="G460" s="41"/>
      <c r="H460" s="41"/>
      <c r="I460" s="41"/>
      <c r="J460" s="41"/>
      <c r="K460" s="41"/>
      <c r="L460" s="41"/>
      <c r="M460" s="41"/>
    </row>
    <row r="461" spans="3:13" ht="15.75" x14ac:dyDescent="0.25">
      <c r="C461" s="43"/>
      <c r="D461" s="40"/>
      <c r="E461" s="41"/>
      <c r="F461" s="41"/>
      <c r="G461" s="41"/>
      <c r="H461" s="41"/>
      <c r="I461" s="41"/>
      <c r="J461" s="41"/>
      <c r="K461" s="41"/>
      <c r="L461" s="41"/>
      <c r="M461" s="41"/>
    </row>
    <row r="462" spans="3:13" ht="15.75" x14ac:dyDescent="0.25">
      <c r="C462" s="44"/>
      <c r="D462" s="40"/>
      <c r="E462" s="41"/>
      <c r="F462" s="41"/>
      <c r="G462" s="41"/>
      <c r="H462" s="41"/>
      <c r="I462" s="41"/>
      <c r="J462" s="41"/>
      <c r="K462" s="41"/>
      <c r="L462" s="41"/>
      <c r="M462" s="41"/>
    </row>
    <row r="463" spans="3:13" ht="15.75" x14ac:dyDescent="0.25">
      <c r="C463" s="44"/>
      <c r="D463" s="40"/>
      <c r="E463" s="41"/>
      <c r="F463" s="41"/>
      <c r="G463" s="41"/>
      <c r="H463" s="41"/>
      <c r="I463" s="41"/>
      <c r="J463" s="41"/>
      <c r="K463" s="41"/>
      <c r="L463" s="41"/>
      <c r="M463" s="41"/>
    </row>
    <row r="464" spans="3:13" ht="15.75" x14ac:dyDescent="0.25">
      <c r="C464" s="45"/>
      <c r="D464" s="40"/>
      <c r="E464" s="41"/>
      <c r="F464" s="41"/>
      <c r="G464" s="41"/>
      <c r="H464" s="41"/>
      <c r="I464" s="41"/>
      <c r="J464" s="41"/>
      <c r="K464" s="41"/>
      <c r="L464" s="41"/>
      <c r="M464" s="41"/>
    </row>
    <row r="465" spans="3:13" ht="15.75" x14ac:dyDescent="0.25">
      <c r="C465" s="44"/>
      <c r="D465" s="40"/>
      <c r="E465" s="41"/>
      <c r="F465" s="41"/>
      <c r="G465" s="41"/>
      <c r="H465" s="41"/>
      <c r="I465" s="41"/>
      <c r="J465" s="41"/>
      <c r="K465" s="41"/>
      <c r="L465" s="41"/>
      <c r="M465" s="41"/>
    </row>
    <row r="466" spans="3:13" ht="15.75" x14ac:dyDescent="0.25">
      <c r="C466" s="44"/>
      <c r="D466" s="40"/>
      <c r="E466" s="41"/>
      <c r="F466" s="41"/>
      <c r="G466" s="41"/>
      <c r="H466" s="41"/>
      <c r="I466" s="41"/>
      <c r="J466" s="41"/>
      <c r="K466" s="41"/>
      <c r="L466" s="41"/>
      <c r="M466" s="41"/>
    </row>
    <row r="467" spans="3:13" ht="15.75" x14ac:dyDescent="0.25">
      <c r="C467" s="44"/>
      <c r="D467" s="40"/>
      <c r="E467" s="41"/>
      <c r="F467" s="41"/>
      <c r="G467" s="41"/>
      <c r="H467" s="41"/>
      <c r="I467" s="41"/>
      <c r="J467" s="41"/>
      <c r="K467" s="41"/>
      <c r="L467" s="41"/>
      <c r="M467" s="41"/>
    </row>
    <row r="468" spans="3:13" ht="15.75" x14ac:dyDescent="0.25">
      <c r="C468" s="46"/>
      <c r="D468" s="40"/>
      <c r="E468" s="41"/>
      <c r="F468" s="41"/>
      <c r="G468" s="41"/>
      <c r="H468" s="41"/>
      <c r="I468" s="41"/>
      <c r="J468" s="41"/>
      <c r="K468" s="41"/>
      <c r="L468" s="41"/>
      <c r="M468" s="41"/>
    </row>
    <row r="469" spans="3:13" ht="15.75" x14ac:dyDescent="0.25">
      <c r="C469" s="44"/>
      <c r="D469" s="40"/>
      <c r="E469" s="41"/>
      <c r="F469" s="41"/>
      <c r="G469" s="41"/>
      <c r="H469" s="41"/>
      <c r="I469" s="41"/>
      <c r="J469" s="41"/>
      <c r="K469" s="41"/>
      <c r="L469" s="41"/>
      <c r="M469" s="41"/>
    </row>
    <row r="470" spans="3:13" ht="15.75" x14ac:dyDescent="0.25">
      <c r="C470" s="44"/>
      <c r="D470" s="40"/>
      <c r="E470" s="41"/>
      <c r="F470" s="41"/>
      <c r="G470" s="41"/>
      <c r="H470" s="41"/>
      <c r="I470" s="41"/>
      <c r="J470" s="41"/>
      <c r="K470" s="41"/>
      <c r="L470" s="41"/>
      <c r="M470" s="41"/>
    </row>
    <row r="471" spans="3:13" ht="15.75" x14ac:dyDescent="0.25">
      <c r="C471" s="43"/>
      <c r="D471" s="40"/>
      <c r="E471" s="41"/>
      <c r="F471" s="41"/>
      <c r="G471" s="41"/>
      <c r="H471" s="41"/>
      <c r="I471" s="41"/>
      <c r="J471" s="41"/>
      <c r="K471" s="41"/>
      <c r="L471" s="41"/>
      <c r="M471" s="41"/>
    </row>
    <row r="472" spans="3:13" ht="15.75" x14ac:dyDescent="0.25">
      <c r="C472" s="44"/>
      <c r="D472" s="40"/>
      <c r="E472" s="41"/>
      <c r="F472" s="41"/>
      <c r="G472" s="41"/>
      <c r="H472" s="41"/>
      <c r="I472" s="41"/>
      <c r="J472" s="41"/>
      <c r="K472" s="41"/>
      <c r="L472" s="41"/>
      <c r="M472" s="41"/>
    </row>
    <row r="473" spans="3:13" ht="15.75" x14ac:dyDescent="0.25">
      <c r="C473" s="43"/>
      <c r="D473" s="40"/>
      <c r="E473" s="41"/>
      <c r="F473" s="41"/>
      <c r="G473" s="41"/>
      <c r="H473" s="41"/>
      <c r="I473" s="41"/>
      <c r="J473" s="41"/>
      <c r="K473" s="41"/>
      <c r="L473" s="41"/>
      <c r="M473" s="41"/>
    </row>
    <row r="474" spans="3:13" ht="15.75" x14ac:dyDescent="0.25">
      <c r="C474" s="44"/>
      <c r="D474" s="40"/>
      <c r="E474" s="41"/>
      <c r="F474" s="41"/>
      <c r="G474" s="41"/>
      <c r="H474" s="41"/>
      <c r="I474" s="41"/>
      <c r="J474" s="41"/>
      <c r="K474" s="41"/>
      <c r="L474" s="41"/>
      <c r="M474" s="41"/>
    </row>
    <row r="475" spans="3:13" ht="15.75" x14ac:dyDescent="0.25">
      <c r="C475" s="43"/>
      <c r="D475" s="40"/>
      <c r="E475" s="41"/>
      <c r="F475" s="41"/>
      <c r="G475" s="41"/>
      <c r="H475" s="41"/>
      <c r="I475" s="41"/>
      <c r="J475" s="41"/>
      <c r="K475" s="41"/>
      <c r="L475" s="41"/>
      <c r="M475" s="41"/>
    </row>
    <row r="476" spans="3:13" ht="15.75" x14ac:dyDescent="0.25">
      <c r="C476" s="44"/>
      <c r="D476" s="40"/>
      <c r="E476" s="41"/>
      <c r="F476" s="41"/>
      <c r="G476" s="41"/>
      <c r="H476" s="41"/>
      <c r="I476" s="41"/>
      <c r="J476" s="41"/>
      <c r="K476" s="41"/>
      <c r="L476" s="41"/>
      <c r="M476" s="41"/>
    </row>
    <row r="477" spans="3:13" ht="15.75" x14ac:dyDescent="0.25">
      <c r="C477" s="43"/>
      <c r="D477" s="40"/>
      <c r="E477" s="41"/>
      <c r="F477" s="41"/>
      <c r="G477" s="41"/>
      <c r="H477" s="41"/>
      <c r="I477" s="41"/>
      <c r="J477" s="41"/>
      <c r="K477" s="41"/>
      <c r="L477" s="41"/>
      <c r="M477" s="41"/>
    </row>
    <row r="478" spans="3:13" ht="15.75" x14ac:dyDescent="0.25">
      <c r="C478" s="36"/>
      <c r="D478" s="38"/>
      <c r="E478" s="38"/>
      <c r="F478" s="38"/>
      <c r="G478" s="38"/>
      <c r="H478" s="38"/>
      <c r="I478" s="38"/>
      <c r="J478" s="38"/>
      <c r="K478" s="38"/>
      <c r="L478" s="38"/>
      <c r="M478" s="38"/>
    </row>
    <row r="479" spans="3:13" ht="15.75" x14ac:dyDescent="0.25">
      <c r="C479" s="44"/>
      <c r="D479" s="40"/>
      <c r="E479" s="41"/>
      <c r="F479" s="41"/>
      <c r="G479" s="41"/>
      <c r="H479" s="41"/>
      <c r="I479" s="41"/>
      <c r="J479" s="41"/>
      <c r="K479" s="41"/>
      <c r="L479" s="41"/>
      <c r="M479" s="41"/>
    </row>
    <row r="480" spans="3:13" ht="15.75" x14ac:dyDescent="0.25">
      <c r="C480" s="44"/>
      <c r="D480" s="41"/>
      <c r="E480" s="41"/>
      <c r="F480" s="41"/>
      <c r="G480" s="41"/>
      <c r="H480" s="41"/>
      <c r="I480" s="41"/>
      <c r="J480" s="41"/>
      <c r="K480" s="41"/>
      <c r="L480" s="41"/>
      <c r="M480" s="41"/>
    </row>
    <row r="481" spans="3:14" ht="15.75" x14ac:dyDescent="0.25">
      <c r="C481" s="44"/>
      <c r="D481" s="41"/>
      <c r="E481" s="41"/>
      <c r="F481" s="41"/>
      <c r="G481" s="41"/>
      <c r="H481" s="41"/>
      <c r="I481" s="41"/>
      <c r="J481" s="41"/>
      <c r="K481" s="41"/>
      <c r="L481" s="41"/>
      <c r="M481" s="41"/>
    </row>
    <row r="482" spans="3:14" ht="15.75" x14ac:dyDescent="0.25">
      <c r="C482" s="43"/>
      <c r="D482" s="41"/>
      <c r="E482" s="41"/>
      <c r="F482" s="41"/>
      <c r="G482" s="41"/>
      <c r="H482" s="41"/>
      <c r="I482" s="41"/>
      <c r="J482" s="41"/>
      <c r="K482" s="41"/>
      <c r="L482" s="41"/>
      <c r="M482" s="41"/>
    </row>
    <row r="483" spans="3:14" ht="15.75" x14ac:dyDescent="0.25">
      <c r="C483" s="39"/>
      <c r="D483" s="41"/>
      <c r="E483" s="41"/>
      <c r="F483" s="41"/>
      <c r="G483" s="41"/>
      <c r="H483" s="41"/>
      <c r="I483" s="41"/>
      <c r="J483" s="41"/>
      <c r="K483" s="41"/>
      <c r="L483" s="41"/>
      <c r="M483" s="41"/>
    </row>
    <row r="484" spans="3:14" ht="15.75" x14ac:dyDescent="0.25">
      <c r="C484" s="42"/>
      <c r="D484" s="41"/>
      <c r="E484" s="41"/>
      <c r="F484" s="41"/>
      <c r="G484" s="41"/>
      <c r="H484" s="41"/>
      <c r="I484" s="41"/>
      <c r="J484" s="41"/>
      <c r="K484" s="41"/>
      <c r="L484" s="41"/>
      <c r="M484" s="41"/>
    </row>
    <row r="485" spans="3:14" ht="15.75" x14ac:dyDescent="0.25">
      <c r="C485" s="39"/>
      <c r="D485" s="41"/>
      <c r="E485" s="41"/>
      <c r="F485" s="41"/>
      <c r="G485" s="41"/>
      <c r="H485" s="41"/>
      <c r="I485" s="41"/>
      <c r="J485" s="41"/>
      <c r="K485" s="41"/>
      <c r="L485" s="41"/>
      <c r="M485" s="41"/>
    </row>
    <row r="486" spans="3:14" ht="15.75" x14ac:dyDescent="0.25">
      <c r="C486" s="45"/>
      <c r="D486" s="41"/>
      <c r="E486" s="41"/>
      <c r="F486" s="41"/>
      <c r="G486" s="41"/>
      <c r="H486" s="41"/>
      <c r="I486" s="41"/>
      <c r="J486" s="41"/>
      <c r="K486" s="41"/>
      <c r="L486" s="41"/>
      <c r="M486" s="41"/>
    </row>
    <row r="487" spans="3:14" ht="15.75" x14ac:dyDescent="0.25">
      <c r="C487" s="44"/>
      <c r="D487" s="41"/>
      <c r="E487" s="41"/>
      <c r="F487" s="41"/>
      <c r="G487" s="41"/>
      <c r="H487" s="41"/>
      <c r="I487" s="41"/>
      <c r="J487" s="41"/>
      <c r="K487" s="41"/>
      <c r="L487" s="41"/>
      <c r="M487" s="41"/>
    </row>
    <row r="488" spans="3:14" ht="15.75" x14ac:dyDescent="0.25">
      <c r="C488" s="44"/>
      <c r="D488" s="41"/>
      <c r="E488" s="41"/>
      <c r="F488" s="41"/>
      <c r="G488" s="41"/>
      <c r="H488" s="41"/>
      <c r="I488" s="41"/>
      <c r="J488" s="41"/>
      <c r="K488" s="41"/>
      <c r="L488" s="41"/>
      <c r="M488" s="41"/>
    </row>
    <row r="489" spans="3:14" ht="15.75" x14ac:dyDescent="0.25">
      <c r="C489" s="44"/>
      <c r="D489" s="41"/>
      <c r="E489" s="41"/>
      <c r="F489" s="41"/>
      <c r="G489" s="41"/>
      <c r="H489" s="41"/>
      <c r="I489" s="41"/>
      <c r="J489" s="41"/>
      <c r="K489" s="41"/>
      <c r="L489" s="41"/>
      <c r="M489" s="41"/>
    </row>
    <row r="490" spans="3:14" ht="15.75" x14ac:dyDescent="0.25">
      <c r="C490" s="45"/>
      <c r="D490" s="41"/>
      <c r="E490" s="41"/>
      <c r="F490" s="41"/>
      <c r="G490" s="41"/>
      <c r="H490" s="41"/>
      <c r="I490" s="41"/>
      <c r="J490" s="41"/>
      <c r="K490" s="41"/>
      <c r="L490" s="41"/>
      <c r="M490" s="41"/>
      <c r="N490" s="65"/>
    </row>
    <row r="491" spans="3:14" ht="15.75" x14ac:dyDescent="0.25">
      <c r="C491" s="43"/>
      <c r="D491" s="40"/>
      <c r="E491" s="41"/>
      <c r="F491" s="41"/>
      <c r="G491" s="41"/>
      <c r="H491" s="41"/>
      <c r="I491" s="41"/>
      <c r="J491" s="41"/>
      <c r="K491" s="41"/>
      <c r="L491" s="41"/>
      <c r="M491" s="41"/>
      <c r="N491" s="65"/>
    </row>
    <row r="492" spans="3:14" ht="15.75" x14ac:dyDescent="0.25">
      <c r="C492" s="43"/>
      <c r="D492" s="40"/>
      <c r="E492" s="41"/>
      <c r="F492" s="41"/>
      <c r="G492" s="41"/>
      <c r="H492" s="41"/>
      <c r="I492" s="41"/>
      <c r="J492" s="41"/>
      <c r="K492" s="41"/>
      <c r="L492" s="41"/>
      <c r="M492" s="41"/>
      <c r="N492" s="65"/>
    </row>
    <row r="493" spans="3:14" ht="15.75" x14ac:dyDescent="0.25">
      <c r="C493" s="44"/>
      <c r="D493" s="40"/>
      <c r="E493" s="41"/>
      <c r="F493" s="41"/>
      <c r="G493" s="41"/>
      <c r="H493" s="41"/>
      <c r="I493" s="41"/>
      <c r="J493" s="41"/>
      <c r="K493" s="47"/>
      <c r="L493" s="47"/>
      <c r="M493" s="41"/>
      <c r="N493" s="65"/>
    </row>
    <row r="494" spans="3:14" ht="15.75" x14ac:dyDescent="0.25">
      <c r="C494" s="45"/>
      <c r="D494" s="40"/>
      <c r="E494" s="41"/>
      <c r="F494" s="41"/>
      <c r="G494" s="41"/>
      <c r="H494" s="41"/>
      <c r="I494" s="41"/>
      <c r="J494" s="41"/>
      <c r="K494" s="41"/>
      <c r="L494" s="41"/>
      <c r="M494" s="41"/>
      <c r="N494" s="65"/>
    </row>
    <row r="495" spans="3:14" ht="15.75" x14ac:dyDescent="0.25">
      <c r="C495" s="36"/>
      <c r="D495" s="38"/>
      <c r="E495" s="38"/>
      <c r="F495" s="38"/>
      <c r="G495" s="38"/>
      <c r="H495" s="38"/>
      <c r="I495" s="38"/>
      <c r="J495" s="38"/>
      <c r="K495" s="38"/>
      <c r="L495" s="38"/>
      <c r="M495" s="38"/>
    </row>
    <row r="496" spans="3:14" ht="15.75" x14ac:dyDescent="0.25">
      <c r="C496" s="44"/>
      <c r="D496" s="41"/>
      <c r="E496" s="41"/>
      <c r="F496" s="41"/>
      <c r="G496" s="41"/>
      <c r="H496" s="41"/>
      <c r="I496" s="41"/>
      <c r="J496" s="41"/>
      <c r="K496" s="41"/>
      <c r="L496" s="41"/>
      <c r="M496" s="41"/>
    </row>
    <row r="497" spans="3:14" ht="15.75" x14ac:dyDescent="0.25">
      <c r="C497" s="44"/>
      <c r="D497" s="41"/>
      <c r="E497" s="41"/>
      <c r="F497" s="41"/>
      <c r="G497" s="41"/>
      <c r="H497" s="41"/>
      <c r="I497" s="41"/>
      <c r="J497" s="41"/>
      <c r="K497" s="41"/>
      <c r="L497" s="41"/>
      <c r="M497" s="41"/>
    </row>
    <row r="498" spans="3:14" ht="15.75" x14ac:dyDescent="0.25">
      <c r="C498" s="44"/>
      <c r="D498" s="41"/>
      <c r="E498" s="41"/>
      <c r="F498" s="41"/>
      <c r="G498" s="41"/>
      <c r="H498" s="41"/>
      <c r="I498" s="41"/>
      <c r="J498" s="41"/>
      <c r="K498" s="41"/>
      <c r="L498" s="41"/>
      <c r="M498" s="41"/>
    </row>
    <row r="499" spans="3:14" ht="15.75" x14ac:dyDescent="0.25">
      <c r="C499" s="45"/>
      <c r="D499" s="41"/>
      <c r="E499" s="41"/>
      <c r="F499" s="41"/>
      <c r="G499" s="41"/>
      <c r="H499" s="41"/>
      <c r="I499" s="41"/>
      <c r="J499" s="41"/>
      <c r="K499" s="41"/>
      <c r="L499" s="41"/>
      <c r="M499" s="41"/>
    </row>
    <row r="500" spans="3:14" ht="15.75" x14ac:dyDescent="0.25">
      <c r="C500" s="44"/>
      <c r="D500" s="41"/>
      <c r="E500" s="41"/>
      <c r="F500" s="41"/>
      <c r="G500" s="41"/>
      <c r="H500" s="41"/>
      <c r="I500" s="41"/>
      <c r="J500" s="41"/>
      <c r="K500" s="41"/>
      <c r="L500" s="41"/>
      <c r="M500" s="41"/>
    </row>
    <row r="501" spans="3:14" ht="15.75" x14ac:dyDescent="0.25">
      <c r="C501" s="44"/>
      <c r="D501" s="41"/>
      <c r="E501" s="41"/>
      <c r="F501" s="41"/>
      <c r="G501" s="41"/>
      <c r="H501" s="41"/>
      <c r="I501" s="41"/>
      <c r="J501" s="41"/>
      <c r="K501" s="41"/>
      <c r="L501" s="41"/>
      <c r="M501" s="41"/>
    </row>
    <row r="502" spans="3:14" ht="15.75" x14ac:dyDescent="0.25">
      <c r="C502" s="45"/>
      <c r="D502" s="41"/>
      <c r="E502" s="41"/>
      <c r="F502" s="41"/>
      <c r="G502" s="41"/>
      <c r="H502" s="41"/>
      <c r="I502" s="41"/>
      <c r="J502" s="41"/>
      <c r="K502" s="41"/>
      <c r="L502" s="41"/>
      <c r="M502" s="41"/>
    </row>
    <row r="503" spans="3:14" ht="15.75" x14ac:dyDescent="0.25">
      <c r="C503" s="44"/>
      <c r="D503" s="40"/>
      <c r="E503" s="41"/>
      <c r="F503" s="41"/>
      <c r="G503" s="41"/>
      <c r="H503" s="41"/>
      <c r="I503" s="41"/>
      <c r="J503" s="41"/>
      <c r="K503" s="41"/>
      <c r="L503" s="41"/>
      <c r="M503" s="41"/>
    </row>
    <row r="504" spans="3:14" ht="15.75" x14ac:dyDescent="0.25">
      <c r="C504" s="44"/>
      <c r="D504" s="40"/>
      <c r="E504" s="41"/>
      <c r="F504" s="41"/>
      <c r="G504" s="41"/>
      <c r="H504" s="41"/>
      <c r="I504" s="41"/>
      <c r="J504" s="41"/>
      <c r="K504" s="41"/>
      <c r="L504" s="41"/>
      <c r="M504" s="41"/>
    </row>
    <row r="505" spans="3:14" ht="15.75" x14ac:dyDescent="0.25">
      <c r="C505" s="44"/>
      <c r="D505" s="40"/>
      <c r="E505" s="41"/>
      <c r="F505" s="41"/>
      <c r="G505" s="41"/>
      <c r="H505" s="41"/>
      <c r="I505" s="41"/>
      <c r="J505" s="41"/>
      <c r="K505" s="41"/>
      <c r="L505" s="41"/>
      <c r="M505" s="41"/>
      <c r="N505" s="64"/>
    </row>
    <row r="506" spans="3:14" ht="15.75" x14ac:dyDescent="0.25">
      <c r="C506" s="45"/>
      <c r="D506" s="40"/>
      <c r="E506" s="41"/>
      <c r="F506" s="41"/>
      <c r="G506" s="41"/>
      <c r="H506" s="41"/>
      <c r="I506" s="41"/>
      <c r="J506" s="41"/>
      <c r="K506" s="41"/>
      <c r="L506" s="41"/>
      <c r="M506" s="41"/>
      <c r="N506" s="64"/>
    </row>
    <row r="507" spans="3:14" ht="15.75" x14ac:dyDescent="0.25">
      <c r="C507" s="36"/>
      <c r="D507" s="38"/>
      <c r="E507" s="38"/>
      <c r="F507" s="38"/>
      <c r="G507" s="38"/>
      <c r="H507" s="38"/>
      <c r="I507" s="38"/>
      <c r="J507" s="38"/>
      <c r="K507" s="38"/>
      <c r="L507" s="38"/>
      <c r="M507" s="38"/>
    </row>
    <row r="508" spans="3:14" ht="15.75" x14ac:dyDescent="0.25">
      <c r="C508" s="36"/>
      <c r="D508" s="38"/>
      <c r="E508" s="38"/>
      <c r="F508" s="38"/>
      <c r="G508" s="38"/>
      <c r="H508" s="38"/>
      <c r="I508" s="38"/>
      <c r="J508" s="38"/>
      <c r="K508" s="38"/>
      <c r="L508" s="38"/>
      <c r="M508" s="38"/>
    </row>
    <row r="509" spans="3:14" ht="15.75" x14ac:dyDescent="0.25">
      <c r="C509" s="44"/>
      <c r="D509" s="41"/>
      <c r="E509" s="41"/>
      <c r="F509" s="41"/>
      <c r="G509" s="41"/>
      <c r="H509" s="41"/>
      <c r="I509" s="41"/>
      <c r="J509" s="41"/>
      <c r="K509" s="41"/>
      <c r="L509" s="41"/>
      <c r="M509" s="41"/>
    </row>
    <row r="510" spans="3:14" ht="15.75" x14ac:dyDescent="0.25">
      <c r="C510" s="44"/>
      <c r="D510" s="41"/>
      <c r="E510" s="41"/>
      <c r="F510" s="41"/>
      <c r="G510" s="41"/>
      <c r="H510" s="41"/>
      <c r="I510" s="41"/>
      <c r="J510" s="41"/>
      <c r="K510" s="41"/>
      <c r="L510" s="41"/>
      <c r="M510" s="41"/>
    </row>
    <row r="511" spans="3:14" ht="15.75" x14ac:dyDescent="0.25">
      <c r="C511" s="48"/>
      <c r="D511" s="41"/>
      <c r="E511" s="41"/>
      <c r="F511" s="41"/>
      <c r="G511" s="41"/>
      <c r="H511" s="41"/>
      <c r="I511" s="41"/>
      <c r="J511" s="41"/>
      <c r="K511" s="41"/>
      <c r="L511" s="41"/>
      <c r="M511" s="41"/>
    </row>
    <row r="512" spans="3:14" ht="15.75" x14ac:dyDescent="0.25">
      <c r="C512" s="44"/>
      <c r="D512" s="41"/>
      <c r="E512" s="41"/>
      <c r="F512" s="41"/>
      <c r="G512" s="41"/>
      <c r="H512" s="41"/>
      <c r="I512" s="41"/>
      <c r="J512" s="41"/>
      <c r="K512" s="41"/>
      <c r="L512" s="41"/>
      <c r="M512" s="41"/>
      <c r="N512" s="64"/>
    </row>
    <row r="513" spans="3:14" ht="15.75" x14ac:dyDescent="0.25">
      <c r="C513" s="45"/>
      <c r="D513" s="41"/>
      <c r="E513" s="41"/>
      <c r="F513" s="41"/>
      <c r="G513" s="41"/>
      <c r="H513" s="41"/>
      <c r="I513" s="41"/>
      <c r="J513" s="41"/>
      <c r="K513" s="41"/>
      <c r="L513" s="41"/>
      <c r="M513" s="41"/>
      <c r="N513" s="64"/>
    </row>
    <row r="514" spans="3:14" ht="15.75" x14ac:dyDescent="0.25">
      <c r="C514" s="44"/>
      <c r="D514" s="41"/>
      <c r="E514" s="41"/>
      <c r="F514" s="41"/>
      <c r="G514" s="41"/>
      <c r="H514" s="41"/>
      <c r="I514" s="41"/>
      <c r="J514" s="41"/>
      <c r="K514" s="41"/>
      <c r="L514" s="41"/>
      <c r="M514" s="41"/>
    </row>
    <row r="515" spans="3:14" ht="15.75" x14ac:dyDescent="0.25">
      <c r="C515" s="48"/>
      <c r="D515" s="41"/>
      <c r="E515" s="41"/>
      <c r="F515" s="41"/>
      <c r="G515" s="41"/>
      <c r="H515" s="41"/>
      <c r="I515" s="41"/>
      <c r="J515" s="41"/>
      <c r="K515" s="41"/>
      <c r="L515" s="41"/>
      <c r="M515" s="41"/>
      <c r="N515" s="65"/>
    </row>
    <row r="516" spans="3:14" ht="15.75" x14ac:dyDescent="0.25">
      <c r="C516" s="43"/>
      <c r="D516" s="41"/>
      <c r="E516" s="41"/>
      <c r="F516" s="41"/>
      <c r="G516" s="41"/>
      <c r="H516" s="41"/>
      <c r="I516" s="41"/>
      <c r="J516" s="41"/>
      <c r="K516" s="41"/>
      <c r="L516" s="41"/>
      <c r="M516" s="41"/>
      <c r="N516" s="64"/>
    </row>
    <row r="517" spans="3:14" ht="15.75" x14ac:dyDescent="0.25">
      <c r="C517" s="44"/>
      <c r="D517" s="41"/>
      <c r="E517" s="41"/>
      <c r="F517" s="41"/>
      <c r="G517" s="41"/>
      <c r="H517" s="41"/>
      <c r="I517" s="41"/>
      <c r="J517" s="41"/>
      <c r="K517" s="41"/>
      <c r="L517" s="41"/>
      <c r="M517" s="41"/>
    </row>
    <row r="518" spans="3:14" ht="15.75" x14ac:dyDescent="0.25">
      <c r="C518" s="48"/>
      <c r="D518" s="41"/>
      <c r="E518" s="41"/>
      <c r="F518" s="41"/>
      <c r="G518" s="41"/>
      <c r="H518" s="41"/>
      <c r="I518" s="41"/>
      <c r="J518" s="41"/>
      <c r="K518" s="41"/>
      <c r="L518" s="41"/>
      <c r="M518" s="41"/>
    </row>
    <row r="519" spans="3:14" ht="15.75" x14ac:dyDescent="0.25">
      <c r="C519" s="43"/>
      <c r="D519" s="41"/>
      <c r="E519" s="41"/>
      <c r="F519" s="41"/>
      <c r="G519" s="41"/>
      <c r="H519" s="41"/>
      <c r="I519" s="41"/>
      <c r="J519" s="41"/>
      <c r="K519" s="41"/>
      <c r="L519" s="41"/>
      <c r="M519" s="41"/>
      <c r="N519" s="64"/>
    </row>
    <row r="520" spans="3:14" ht="15.75" x14ac:dyDescent="0.25">
      <c r="C520" s="44"/>
      <c r="D520" s="41"/>
      <c r="E520" s="41"/>
      <c r="F520" s="41"/>
      <c r="G520" s="41"/>
      <c r="H520" s="41"/>
      <c r="I520" s="41"/>
      <c r="J520" s="41"/>
      <c r="K520" s="41"/>
      <c r="L520" s="41"/>
      <c r="M520" s="41"/>
    </row>
    <row r="521" spans="3:14" ht="15.75" x14ac:dyDescent="0.25">
      <c r="C521" s="44"/>
      <c r="D521" s="41"/>
      <c r="E521" s="41"/>
      <c r="F521" s="41"/>
      <c r="G521" s="41"/>
      <c r="H521" s="41"/>
      <c r="I521" s="41"/>
      <c r="J521" s="41"/>
      <c r="K521" s="41"/>
      <c r="L521" s="41"/>
      <c r="M521" s="41"/>
    </row>
    <row r="522" spans="3:14" ht="15.75" x14ac:dyDescent="0.25">
      <c r="C522" s="45"/>
      <c r="D522" s="41"/>
      <c r="E522" s="41"/>
      <c r="F522" s="41"/>
      <c r="G522" s="41"/>
      <c r="H522" s="41"/>
      <c r="I522" s="41"/>
      <c r="J522" s="41"/>
      <c r="K522" s="41"/>
      <c r="L522" s="41"/>
      <c r="M522" s="41"/>
    </row>
    <row r="523" spans="3:14" ht="15.75" x14ac:dyDescent="0.25">
      <c r="C523" s="46"/>
      <c r="D523" s="41"/>
      <c r="E523" s="41"/>
      <c r="F523" s="41"/>
      <c r="G523" s="41"/>
      <c r="H523" s="41"/>
      <c r="I523" s="41"/>
      <c r="J523" s="41"/>
      <c r="K523" s="41"/>
      <c r="L523" s="41"/>
      <c r="M523" s="41"/>
    </row>
    <row r="524" spans="3:14" ht="15.75" x14ac:dyDescent="0.25">
      <c r="C524" s="43"/>
      <c r="D524" s="41"/>
      <c r="E524" s="41"/>
      <c r="F524" s="41"/>
      <c r="G524" s="41"/>
      <c r="H524" s="41"/>
      <c r="I524" s="41"/>
      <c r="J524" s="41"/>
      <c r="K524" s="41"/>
      <c r="L524" s="41"/>
      <c r="M524" s="41"/>
    </row>
    <row r="525" spans="3:14" ht="15.75" x14ac:dyDescent="0.25">
      <c r="C525" s="44"/>
      <c r="D525" s="41"/>
      <c r="E525" s="41"/>
      <c r="F525" s="41"/>
      <c r="G525" s="41"/>
      <c r="H525" s="41"/>
      <c r="I525" s="41"/>
      <c r="J525" s="41"/>
      <c r="K525" s="41"/>
      <c r="L525" s="41"/>
      <c r="M525" s="41"/>
      <c r="N525" s="64"/>
    </row>
    <row r="526" spans="3:14" ht="15.75" x14ac:dyDescent="0.25">
      <c r="C526" s="44"/>
      <c r="D526" s="41"/>
      <c r="E526" s="41"/>
      <c r="F526" s="41"/>
      <c r="G526" s="41"/>
      <c r="H526" s="41"/>
      <c r="I526" s="41"/>
      <c r="J526" s="41"/>
      <c r="K526" s="41"/>
      <c r="L526" s="41"/>
      <c r="M526" s="41"/>
      <c r="N526" s="64"/>
    </row>
    <row r="527" spans="3:14" ht="15.75" x14ac:dyDescent="0.25">
      <c r="C527" s="45"/>
      <c r="D527" s="41"/>
      <c r="E527" s="41"/>
      <c r="F527" s="41"/>
      <c r="G527" s="41"/>
      <c r="H527" s="41"/>
      <c r="I527" s="41"/>
      <c r="J527" s="41"/>
      <c r="K527" s="41"/>
      <c r="L527" s="41"/>
      <c r="M527" s="41"/>
      <c r="N527" s="64"/>
    </row>
    <row r="528" spans="3:14" ht="15.75" x14ac:dyDescent="0.25">
      <c r="C528" s="43"/>
      <c r="D528" s="41"/>
      <c r="E528" s="41"/>
      <c r="F528" s="41"/>
      <c r="G528" s="41"/>
      <c r="H528" s="41"/>
      <c r="I528" s="41"/>
      <c r="J528" s="41"/>
      <c r="K528" s="41"/>
      <c r="L528" s="41"/>
      <c r="M528" s="41"/>
      <c r="N528" s="64"/>
    </row>
    <row r="529" spans="3:13" ht="15.75" x14ac:dyDescent="0.25">
      <c r="C529" s="44"/>
      <c r="D529" s="41"/>
      <c r="E529" s="41"/>
      <c r="F529" s="41"/>
      <c r="G529" s="41"/>
      <c r="H529" s="41"/>
      <c r="I529" s="41"/>
      <c r="J529" s="41"/>
      <c r="K529" s="41"/>
      <c r="L529" s="41"/>
      <c r="M529" s="41"/>
    </row>
    <row r="530" spans="3:13" ht="15.75" x14ac:dyDescent="0.25">
      <c r="C530" s="44"/>
      <c r="D530" s="41"/>
      <c r="E530" s="41"/>
      <c r="F530" s="41"/>
      <c r="G530" s="41"/>
      <c r="H530" s="41"/>
      <c r="I530" s="41"/>
      <c r="J530" s="41"/>
      <c r="K530" s="41"/>
      <c r="L530" s="41"/>
      <c r="M530" s="41"/>
    </row>
    <row r="531" spans="3:13" ht="15.75" x14ac:dyDescent="0.25">
      <c r="C531" s="44"/>
      <c r="D531" s="41"/>
      <c r="E531" s="41"/>
      <c r="F531" s="41"/>
      <c r="G531" s="41"/>
      <c r="H531" s="41"/>
      <c r="I531" s="41"/>
      <c r="J531" s="41"/>
      <c r="K531" s="41"/>
      <c r="L531" s="41"/>
      <c r="M531" s="41"/>
    </row>
    <row r="532" spans="3:13" ht="15.75" x14ac:dyDescent="0.25">
      <c r="C532" s="44"/>
      <c r="D532" s="41"/>
      <c r="E532" s="41"/>
      <c r="F532" s="41"/>
      <c r="G532" s="41"/>
      <c r="H532" s="41"/>
      <c r="I532" s="41"/>
      <c r="J532" s="41"/>
      <c r="K532" s="41"/>
      <c r="L532" s="41"/>
      <c r="M532" s="41"/>
    </row>
    <row r="533" spans="3:13" ht="15.75" x14ac:dyDescent="0.25">
      <c r="C533" s="44"/>
      <c r="D533" s="40"/>
      <c r="E533" s="41"/>
      <c r="F533" s="41"/>
      <c r="G533" s="41"/>
      <c r="H533" s="41"/>
      <c r="I533" s="41"/>
      <c r="J533" s="41"/>
      <c r="K533" s="41"/>
      <c r="L533" s="41"/>
      <c r="M533" s="41"/>
    </row>
    <row r="534" spans="3:13" ht="15.75" x14ac:dyDescent="0.25">
      <c r="C534" s="44"/>
      <c r="D534" s="40"/>
      <c r="E534" s="41"/>
      <c r="F534" s="41"/>
      <c r="G534" s="41"/>
      <c r="H534" s="41"/>
      <c r="I534" s="41"/>
      <c r="J534" s="41"/>
      <c r="K534" s="41"/>
      <c r="L534" s="41"/>
      <c r="M534" s="41"/>
    </row>
    <row r="535" spans="3:13" ht="15.75" x14ac:dyDescent="0.25">
      <c r="C535" s="45"/>
      <c r="D535" s="40"/>
      <c r="E535" s="41"/>
      <c r="F535" s="41"/>
      <c r="G535" s="41"/>
      <c r="H535" s="41"/>
      <c r="I535" s="41"/>
      <c r="J535" s="41"/>
      <c r="K535" s="41"/>
      <c r="L535" s="41"/>
      <c r="M535" s="41"/>
    </row>
    <row r="536" spans="3:13" ht="15.75" x14ac:dyDescent="0.25">
      <c r="C536" s="39"/>
      <c r="D536" s="40"/>
      <c r="E536" s="41"/>
      <c r="F536" s="41"/>
      <c r="G536" s="41"/>
      <c r="H536" s="41"/>
      <c r="I536" s="41"/>
      <c r="J536" s="41"/>
      <c r="K536" s="41"/>
      <c r="L536" s="41"/>
      <c r="M536" s="41"/>
    </row>
    <row r="537" spans="3:13" ht="15.75" x14ac:dyDescent="0.25">
      <c r="C537" s="42"/>
      <c r="D537" s="40"/>
      <c r="E537" s="41"/>
      <c r="F537" s="41"/>
      <c r="G537" s="41"/>
      <c r="H537" s="41"/>
      <c r="I537" s="41"/>
      <c r="J537" s="41"/>
      <c r="K537" s="41"/>
      <c r="L537" s="41"/>
      <c r="M537" s="41"/>
    </row>
    <row r="538" spans="3:13" ht="15.75" x14ac:dyDescent="0.25">
      <c r="C538" s="39"/>
      <c r="D538" s="40"/>
      <c r="E538" s="41"/>
      <c r="F538" s="41"/>
      <c r="G538" s="41"/>
      <c r="H538" s="41"/>
      <c r="I538" s="41"/>
      <c r="J538" s="41"/>
      <c r="K538" s="41"/>
      <c r="L538" s="41"/>
      <c r="M538" s="41"/>
    </row>
    <row r="539" spans="3:13" ht="15.75" x14ac:dyDescent="0.25">
      <c r="C539" s="43"/>
      <c r="D539" s="40"/>
      <c r="E539" s="41"/>
      <c r="F539" s="41"/>
      <c r="G539" s="41"/>
      <c r="H539" s="41"/>
      <c r="I539" s="41"/>
      <c r="J539" s="41"/>
      <c r="K539" s="41"/>
      <c r="L539" s="41"/>
      <c r="M539" s="41"/>
    </row>
    <row r="540" spans="3:13" ht="15.75" x14ac:dyDescent="0.25">
      <c r="C540" s="44"/>
      <c r="D540" s="40"/>
      <c r="E540" s="41"/>
      <c r="F540" s="41"/>
      <c r="G540" s="41"/>
      <c r="H540" s="41"/>
      <c r="I540" s="41"/>
      <c r="J540" s="41"/>
      <c r="K540" s="41"/>
      <c r="L540" s="41"/>
      <c r="M540" s="41"/>
    </row>
    <row r="541" spans="3:13" ht="15.75" x14ac:dyDescent="0.25">
      <c r="C541" s="42"/>
      <c r="D541" s="40"/>
      <c r="E541" s="41"/>
      <c r="F541" s="41"/>
      <c r="G541" s="41"/>
      <c r="H541" s="41"/>
      <c r="I541" s="41"/>
      <c r="J541" s="41"/>
      <c r="K541" s="41"/>
      <c r="L541" s="41"/>
      <c r="M541" s="41"/>
    </row>
    <row r="542" spans="3:13" ht="15.75" x14ac:dyDescent="0.25">
      <c r="C542" s="39"/>
      <c r="D542" s="40"/>
      <c r="E542" s="41"/>
      <c r="F542" s="41"/>
      <c r="G542" s="41"/>
      <c r="H542" s="41"/>
      <c r="I542" s="41"/>
      <c r="J542" s="41"/>
      <c r="K542" s="41"/>
      <c r="L542" s="41"/>
      <c r="M542" s="41"/>
    </row>
    <row r="543" spans="3:13" ht="15.75" x14ac:dyDescent="0.25">
      <c r="C543" s="44"/>
      <c r="D543" s="40"/>
      <c r="E543" s="41"/>
      <c r="F543" s="41"/>
      <c r="G543" s="41"/>
      <c r="H543" s="41"/>
      <c r="I543" s="41"/>
      <c r="J543" s="41"/>
      <c r="K543" s="41"/>
      <c r="L543" s="41"/>
      <c r="M543" s="41"/>
    </row>
    <row r="544" spans="3:13" ht="15.75" x14ac:dyDescent="0.25">
      <c r="C544" s="44"/>
      <c r="D544" s="40"/>
      <c r="E544" s="41"/>
      <c r="F544" s="41"/>
      <c r="G544" s="41"/>
      <c r="H544" s="41"/>
      <c r="I544" s="41"/>
      <c r="J544" s="41"/>
      <c r="K544" s="41"/>
      <c r="L544" s="41"/>
      <c r="M544" s="41"/>
    </row>
    <row r="545" spans="3:13" ht="15.75" x14ac:dyDescent="0.25">
      <c r="C545" s="44"/>
      <c r="D545" s="40"/>
      <c r="E545" s="41"/>
      <c r="F545" s="41"/>
      <c r="G545" s="41"/>
      <c r="H545" s="41"/>
      <c r="I545" s="41"/>
      <c r="J545" s="41"/>
      <c r="K545" s="41"/>
      <c r="L545" s="41"/>
      <c r="M545" s="41"/>
    </row>
    <row r="546" spans="3:13" ht="15.75" x14ac:dyDescent="0.25">
      <c r="C546" s="46"/>
      <c r="D546" s="40"/>
      <c r="E546" s="41"/>
      <c r="F546" s="41"/>
      <c r="G546" s="41"/>
      <c r="H546" s="41"/>
      <c r="I546" s="41"/>
      <c r="J546" s="41"/>
      <c r="K546" s="41"/>
      <c r="L546" s="41"/>
      <c r="M546" s="41"/>
    </row>
    <row r="547" spans="3:13" ht="15.75" x14ac:dyDescent="0.25">
      <c r="C547" s="44"/>
      <c r="D547" s="41"/>
      <c r="E547" s="41"/>
      <c r="F547" s="41"/>
      <c r="G547" s="41"/>
      <c r="H547" s="41"/>
      <c r="I547" s="41"/>
      <c r="J547" s="41"/>
      <c r="K547" s="41"/>
      <c r="L547" s="41"/>
      <c r="M547" s="41"/>
    </row>
    <row r="548" spans="3:13" ht="15.75" x14ac:dyDescent="0.25">
      <c r="C548" s="44"/>
      <c r="D548" s="41"/>
      <c r="E548" s="41"/>
      <c r="F548" s="41"/>
      <c r="G548" s="41"/>
      <c r="H548" s="41"/>
      <c r="I548" s="41"/>
      <c r="J548" s="41"/>
      <c r="K548" s="41"/>
      <c r="L548" s="41"/>
      <c r="M548" s="41"/>
    </row>
    <row r="549" spans="3:13" ht="15.75" x14ac:dyDescent="0.25">
      <c r="C549" s="45"/>
      <c r="D549" s="41"/>
      <c r="E549" s="41"/>
      <c r="F549" s="41"/>
      <c r="G549" s="41"/>
      <c r="H549" s="41"/>
      <c r="I549" s="41"/>
      <c r="J549" s="41"/>
      <c r="K549" s="41"/>
      <c r="L549" s="41"/>
      <c r="M549" s="41"/>
    </row>
    <row r="550" spans="3:13" ht="15.75" x14ac:dyDescent="0.25">
      <c r="C550" s="43"/>
      <c r="D550" s="41"/>
      <c r="E550" s="41"/>
      <c r="F550" s="41"/>
      <c r="G550" s="41"/>
      <c r="H550" s="41"/>
      <c r="I550" s="41"/>
      <c r="J550" s="41"/>
      <c r="K550" s="41"/>
      <c r="L550" s="41"/>
      <c r="M550" s="41"/>
    </row>
    <row r="551" spans="3:13" ht="15.75" x14ac:dyDescent="0.25">
      <c r="C551" s="44"/>
      <c r="D551" s="41"/>
      <c r="E551" s="41"/>
      <c r="F551" s="41"/>
      <c r="G551" s="41"/>
      <c r="H551" s="41"/>
      <c r="I551" s="41"/>
      <c r="J551" s="41"/>
      <c r="K551" s="41"/>
      <c r="L551" s="41"/>
      <c r="M551" s="41"/>
    </row>
    <row r="552" spans="3:13" ht="15.75" x14ac:dyDescent="0.25">
      <c r="C552" s="44"/>
      <c r="D552" s="41"/>
      <c r="E552" s="41"/>
      <c r="F552" s="41"/>
      <c r="G552" s="41"/>
      <c r="H552" s="41"/>
      <c r="I552" s="41"/>
      <c r="J552" s="41"/>
      <c r="K552" s="41"/>
      <c r="L552" s="41"/>
      <c r="M552" s="41"/>
    </row>
    <row r="553" spans="3:13" ht="15.75" x14ac:dyDescent="0.25">
      <c r="C553" s="43"/>
      <c r="D553" s="41"/>
      <c r="E553" s="41"/>
      <c r="F553" s="41"/>
      <c r="G553" s="41"/>
      <c r="H553" s="41"/>
      <c r="I553" s="41"/>
      <c r="J553" s="41"/>
      <c r="K553" s="41"/>
      <c r="L553" s="41"/>
      <c r="M553" s="41"/>
    </row>
    <row r="554" spans="3:13" ht="15.75" x14ac:dyDescent="0.25">
      <c r="C554" s="36"/>
      <c r="D554" s="38"/>
      <c r="E554" s="38"/>
      <c r="F554" s="38"/>
      <c r="G554" s="38"/>
      <c r="H554" s="38"/>
      <c r="I554" s="38"/>
      <c r="J554" s="38"/>
      <c r="K554" s="38"/>
      <c r="L554" s="38"/>
      <c r="M554" s="38"/>
    </row>
    <row r="555" spans="3:13" ht="15.75" x14ac:dyDescent="0.25">
      <c r="C555" s="44"/>
      <c r="D555" s="41"/>
      <c r="E555" s="41"/>
      <c r="F555" s="41"/>
      <c r="G555" s="41"/>
      <c r="H555" s="41"/>
      <c r="I555" s="41"/>
      <c r="J555" s="41"/>
      <c r="K555" s="41"/>
      <c r="L555" s="41"/>
      <c r="M555" s="41"/>
    </row>
    <row r="556" spans="3:13" ht="15.75" x14ac:dyDescent="0.25">
      <c r="C556" s="44"/>
      <c r="D556" s="41"/>
      <c r="E556" s="41"/>
      <c r="F556" s="41"/>
      <c r="G556" s="41"/>
      <c r="H556" s="41"/>
      <c r="I556" s="41"/>
      <c r="J556" s="41"/>
      <c r="K556" s="41"/>
      <c r="L556" s="41"/>
      <c r="M556" s="41"/>
    </row>
    <row r="557" spans="3:13" ht="15.75" x14ac:dyDescent="0.25">
      <c r="C557" s="44"/>
      <c r="D557" s="41"/>
      <c r="E557" s="41"/>
      <c r="F557" s="41"/>
      <c r="G557" s="41"/>
      <c r="H557" s="41"/>
      <c r="I557" s="41"/>
      <c r="J557" s="41"/>
      <c r="K557" s="41"/>
      <c r="L557" s="41"/>
      <c r="M557" s="41"/>
    </row>
    <row r="558" spans="3:13" ht="15.75" x14ac:dyDescent="0.25">
      <c r="C558" s="45"/>
      <c r="D558" s="41"/>
      <c r="E558" s="41"/>
      <c r="F558" s="41"/>
      <c r="G558" s="41"/>
      <c r="H558" s="41"/>
      <c r="I558" s="41"/>
      <c r="J558" s="41"/>
      <c r="K558" s="41"/>
      <c r="L558" s="41"/>
      <c r="M558" s="41"/>
    </row>
    <row r="559" spans="3:13" ht="15.75" x14ac:dyDescent="0.25">
      <c r="C559" s="44"/>
      <c r="D559" s="41"/>
      <c r="E559" s="41"/>
      <c r="F559" s="41"/>
      <c r="G559" s="41"/>
      <c r="H559" s="41"/>
      <c r="I559" s="41"/>
      <c r="J559" s="41"/>
      <c r="K559" s="41"/>
      <c r="L559" s="41"/>
      <c r="M559" s="41"/>
    </row>
    <row r="560" spans="3:13" ht="15.75" x14ac:dyDescent="0.25">
      <c r="C560" s="44"/>
      <c r="D560" s="41"/>
      <c r="E560" s="41"/>
      <c r="F560" s="41"/>
      <c r="G560" s="41"/>
      <c r="H560" s="41"/>
      <c r="I560" s="41"/>
      <c r="J560" s="41"/>
      <c r="K560" s="41"/>
      <c r="L560" s="41"/>
      <c r="M560" s="41"/>
    </row>
    <row r="561" spans="3:13" ht="15.75" x14ac:dyDescent="0.25">
      <c r="C561" s="45"/>
      <c r="D561" s="41"/>
      <c r="E561" s="41"/>
      <c r="F561" s="41"/>
      <c r="G561" s="41"/>
      <c r="H561" s="41"/>
      <c r="I561" s="41"/>
      <c r="J561" s="41"/>
      <c r="K561" s="41"/>
      <c r="L561" s="41"/>
      <c r="M561" s="41"/>
    </row>
    <row r="562" spans="3:13" ht="15.75" x14ac:dyDescent="0.25">
      <c r="C562" s="44"/>
      <c r="D562" s="41"/>
      <c r="E562" s="41"/>
      <c r="F562" s="41"/>
      <c r="G562" s="41"/>
      <c r="H562" s="41"/>
      <c r="I562" s="41"/>
      <c r="J562" s="41"/>
      <c r="K562" s="41"/>
      <c r="L562" s="41"/>
      <c r="M562" s="41"/>
    </row>
    <row r="563" spans="3:13" ht="15.75" x14ac:dyDescent="0.25">
      <c r="C563" s="44"/>
      <c r="D563" s="41"/>
      <c r="E563" s="41"/>
      <c r="F563" s="41"/>
      <c r="G563" s="41"/>
      <c r="H563" s="41"/>
      <c r="I563" s="41"/>
      <c r="J563" s="41"/>
      <c r="K563" s="41"/>
      <c r="L563" s="41"/>
      <c r="M563" s="41"/>
    </row>
    <row r="564" spans="3:13" ht="15.75" x14ac:dyDescent="0.25">
      <c r="C564" s="44"/>
      <c r="D564" s="41"/>
      <c r="E564" s="41"/>
      <c r="F564" s="41"/>
      <c r="G564" s="41"/>
      <c r="H564" s="41"/>
      <c r="I564" s="41"/>
      <c r="J564" s="41"/>
      <c r="K564" s="41"/>
      <c r="L564" s="41"/>
      <c r="M564" s="41"/>
    </row>
    <row r="565" spans="3:13" ht="15.75" x14ac:dyDescent="0.25">
      <c r="C565" s="45"/>
      <c r="D565" s="41"/>
      <c r="E565" s="41"/>
      <c r="F565" s="41"/>
      <c r="G565" s="41"/>
      <c r="H565" s="41"/>
      <c r="I565" s="41"/>
      <c r="J565" s="41"/>
      <c r="K565" s="41"/>
      <c r="L565" s="41"/>
      <c r="M565" s="41"/>
    </row>
    <row r="566" spans="3:13" ht="15.75" x14ac:dyDescent="0.25">
      <c r="C566" s="36"/>
      <c r="D566" s="38"/>
      <c r="E566" s="38"/>
      <c r="F566" s="38"/>
      <c r="G566" s="38"/>
      <c r="H566" s="38"/>
      <c r="I566" s="38"/>
      <c r="J566" s="38"/>
      <c r="K566" s="38"/>
      <c r="L566" s="38"/>
      <c r="M566" s="38"/>
    </row>
    <row r="567" spans="3:13" ht="15.75" x14ac:dyDescent="0.25">
      <c r="C567" s="36"/>
      <c r="D567" s="38"/>
      <c r="E567" s="38"/>
      <c r="F567" s="38"/>
      <c r="G567" s="38"/>
      <c r="H567" s="38"/>
      <c r="I567" s="38"/>
      <c r="J567" s="38"/>
      <c r="K567" s="38"/>
      <c r="L567" s="38"/>
      <c r="M567" s="38"/>
    </row>
    <row r="568" spans="3:13" ht="15.75" x14ac:dyDescent="0.25">
      <c r="C568" s="44"/>
      <c r="D568" s="41"/>
      <c r="E568" s="41"/>
      <c r="F568" s="41"/>
      <c r="G568" s="41"/>
      <c r="H568" s="41"/>
      <c r="I568" s="41"/>
      <c r="J568" s="41"/>
      <c r="K568" s="41"/>
      <c r="L568" s="41"/>
      <c r="M568" s="41"/>
    </row>
    <row r="569" spans="3:13" ht="15.75" x14ac:dyDescent="0.25">
      <c r="C569" s="44"/>
      <c r="D569" s="41"/>
      <c r="E569" s="41"/>
      <c r="F569" s="41"/>
      <c r="G569" s="41"/>
      <c r="H569" s="41"/>
      <c r="I569" s="41"/>
      <c r="J569" s="41"/>
      <c r="K569" s="41"/>
      <c r="L569" s="41"/>
      <c r="M569" s="41"/>
    </row>
    <row r="570" spans="3:13" ht="15.75" x14ac:dyDescent="0.25">
      <c r="C570" s="45"/>
      <c r="D570" s="41"/>
      <c r="E570" s="41"/>
      <c r="F570" s="41"/>
      <c r="G570" s="41"/>
      <c r="H570" s="41"/>
      <c r="I570" s="41"/>
      <c r="J570" s="41"/>
      <c r="K570" s="41"/>
      <c r="L570" s="41"/>
      <c r="M570" s="41"/>
    </row>
    <row r="571" spans="3:13" ht="15.75" x14ac:dyDescent="0.25">
      <c r="C571" s="36"/>
      <c r="D571" s="38"/>
      <c r="E571" s="38"/>
      <c r="F571" s="38"/>
      <c r="G571" s="38"/>
      <c r="H571" s="38"/>
      <c r="I571" s="38"/>
      <c r="J571" s="38"/>
      <c r="K571" s="38"/>
      <c r="L571" s="38"/>
      <c r="M571" s="38"/>
    </row>
    <row r="572" spans="3:13" ht="15.75" x14ac:dyDescent="0.25">
      <c r="C572" s="39"/>
      <c r="D572" s="41"/>
      <c r="E572" s="41"/>
      <c r="F572" s="41"/>
      <c r="G572" s="41"/>
      <c r="H572" s="41"/>
      <c r="I572" s="41"/>
      <c r="J572" s="41"/>
      <c r="K572" s="41"/>
      <c r="L572" s="41"/>
      <c r="M572" s="41"/>
    </row>
    <row r="573" spans="3:13" ht="15.75" x14ac:dyDescent="0.25">
      <c r="C573" s="42"/>
      <c r="D573" s="41"/>
      <c r="E573" s="41"/>
      <c r="F573" s="41"/>
      <c r="G573" s="41"/>
      <c r="H573" s="41"/>
      <c r="I573" s="41"/>
      <c r="J573" s="41"/>
      <c r="K573" s="41"/>
      <c r="L573" s="41"/>
      <c r="M573" s="41"/>
    </row>
    <row r="574" spans="3:13" ht="15.75" x14ac:dyDescent="0.25">
      <c r="C574" s="39"/>
      <c r="D574" s="41"/>
      <c r="E574" s="41"/>
      <c r="F574" s="41"/>
      <c r="G574" s="41"/>
      <c r="H574" s="41"/>
      <c r="I574" s="41"/>
      <c r="J574" s="41"/>
      <c r="K574" s="41"/>
      <c r="L574" s="41"/>
      <c r="M574" s="41"/>
    </row>
    <row r="575" spans="3:13" ht="15.75" x14ac:dyDescent="0.25">
      <c r="C575" s="45"/>
      <c r="D575" s="41"/>
      <c r="E575" s="41"/>
      <c r="F575" s="41"/>
      <c r="G575" s="41"/>
      <c r="H575" s="41"/>
      <c r="I575" s="41"/>
      <c r="J575" s="41"/>
      <c r="K575" s="41"/>
      <c r="L575" s="41"/>
      <c r="M575" s="41"/>
    </row>
    <row r="576" spans="3:13" ht="15.75" x14ac:dyDescent="0.25">
      <c r="C576" s="44"/>
      <c r="D576" s="41"/>
      <c r="E576" s="41"/>
      <c r="F576" s="41"/>
      <c r="G576" s="41"/>
      <c r="H576" s="41"/>
      <c r="I576" s="41"/>
      <c r="J576" s="41"/>
      <c r="K576" s="41"/>
      <c r="L576" s="41"/>
      <c r="M576" s="41"/>
    </row>
    <row r="577" spans="3:13" ht="15.75" x14ac:dyDescent="0.25">
      <c r="C577" s="44"/>
      <c r="D577" s="41"/>
      <c r="E577" s="41"/>
      <c r="F577" s="41"/>
      <c r="G577" s="41"/>
      <c r="H577" s="41"/>
      <c r="I577" s="41"/>
      <c r="J577" s="41"/>
      <c r="K577" s="41"/>
      <c r="L577" s="41"/>
      <c r="M577" s="41"/>
    </row>
    <row r="578" spans="3:13" ht="15.75" x14ac:dyDescent="0.25">
      <c r="C578" s="45"/>
      <c r="D578" s="41"/>
      <c r="E578" s="41"/>
      <c r="F578" s="41"/>
      <c r="G578" s="41"/>
      <c r="H578" s="41"/>
      <c r="I578" s="41"/>
      <c r="J578" s="41"/>
      <c r="K578" s="41"/>
      <c r="L578" s="41"/>
      <c r="M578" s="41"/>
    </row>
    <row r="579" spans="3:13" ht="15.75" x14ac:dyDescent="0.25">
      <c r="C579" s="44"/>
      <c r="D579" s="41"/>
      <c r="E579" s="41"/>
      <c r="F579" s="41"/>
      <c r="G579" s="41"/>
      <c r="H579" s="41"/>
      <c r="I579" s="41"/>
      <c r="J579" s="41"/>
      <c r="K579" s="41"/>
      <c r="L579" s="41"/>
      <c r="M579" s="41"/>
    </row>
    <row r="580" spans="3:13" ht="15.75" x14ac:dyDescent="0.25">
      <c r="C580" s="45"/>
      <c r="D580" s="41"/>
      <c r="E580" s="41"/>
      <c r="F580" s="41"/>
      <c r="G580" s="41"/>
      <c r="H580" s="41"/>
      <c r="I580" s="41"/>
      <c r="J580" s="41"/>
      <c r="K580" s="41"/>
      <c r="L580" s="41"/>
      <c r="M580" s="41"/>
    </row>
    <row r="581" spans="3:13" ht="15.75" x14ac:dyDescent="0.25">
      <c r="C581" s="36"/>
      <c r="D581" s="38"/>
      <c r="E581" s="38"/>
      <c r="F581" s="38"/>
      <c r="G581" s="38"/>
      <c r="H581" s="38"/>
      <c r="I581" s="38"/>
      <c r="J581" s="38"/>
      <c r="K581" s="38"/>
      <c r="L581" s="38"/>
      <c r="M581" s="38"/>
    </row>
    <row r="582" spans="3:13" ht="15.75" x14ac:dyDescent="0.25">
      <c r="C582" s="39"/>
      <c r="D582" s="41"/>
      <c r="E582" s="41"/>
      <c r="F582" s="41"/>
      <c r="G582" s="41"/>
      <c r="H582" s="41"/>
      <c r="I582" s="41"/>
      <c r="J582" s="41"/>
      <c r="K582" s="41"/>
      <c r="L582" s="41"/>
      <c r="M582" s="41"/>
    </row>
    <row r="583" spans="3:13" ht="15.75" x14ac:dyDescent="0.25">
      <c r="C583" s="42"/>
      <c r="D583" s="41"/>
      <c r="E583" s="41"/>
      <c r="F583" s="41"/>
      <c r="G583" s="41"/>
      <c r="H583" s="41"/>
      <c r="I583" s="41"/>
      <c r="J583" s="41"/>
      <c r="K583" s="41"/>
      <c r="L583" s="41"/>
      <c r="M583" s="41"/>
    </row>
    <row r="584" spans="3:13" ht="15.75" x14ac:dyDescent="0.25">
      <c r="C584" s="39"/>
      <c r="D584" s="41"/>
      <c r="E584" s="41"/>
      <c r="F584" s="41"/>
      <c r="G584" s="41"/>
      <c r="H584" s="41"/>
      <c r="I584" s="41"/>
      <c r="J584" s="41"/>
      <c r="K584" s="41"/>
      <c r="L584" s="41"/>
      <c r="M584" s="41"/>
    </row>
    <row r="585" spans="3:13" ht="15.75" x14ac:dyDescent="0.25">
      <c r="C585" s="43"/>
      <c r="D585" s="41"/>
      <c r="E585" s="41"/>
      <c r="F585" s="41"/>
      <c r="G585" s="41"/>
      <c r="H585" s="41"/>
      <c r="I585" s="41"/>
      <c r="J585" s="41"/>
      <c r="K585" s="41"/>
      <c r="L585" s="41"/>
      <c r="M585" s="41"/>
    </row>
    <row r="586" spans="3:13" ht="15.75" x14ac:dyDescent="0.25">
      <c r="C586" s="42"/>
      <c r="D586" s="41"/>
      <c r="E586" s="41"/>
      <c r="F586" s="41"/>
      <c r="G586" s="41"/>
      <c r="H586" s="41"/>
      <c r="I586" s="41"/>
      <c r="J586" s="41"/>
      <c r="K586" s="41"/>
      <c r="L586" s="41"/>
      <c r="M586" s="41"/>
    </row>
    <row r="587" spans="3:13" ht="15.75" x14ac:dyDescent="0.25">
      <c r="C587" s="49"/>
      <c r="D587" s="41"/>
      <c r="E587" s="41"/>
      <c r="F587" s="41"/>
      <c r="G587" s="41"/>
      <c r="H587" s="41"/>
      <c r="I587" s="41"/>
      <c r="J587" s="41"/>
      <c r="K587" s="41"/>
      <c r="L587" s="41"/>
      <c r="M587" s="41"/>
    </row>
    <row r="588" spans="3:13" ht="15.75" x14ac:dyDescent="0.25">
      <c r="C588" s="45"/>
      <c r="D588" s="41"/>
      <c r="E588" s="41"/>
      <c r="F588" s="41"/>
      <c r="G588" s="41"/>
      <c r="H588" s="41"/>
      <c r="I588" s="41"/>
      <c r="J588" s="41"/>
      <c r="K588" s="41"/>
      <c r="L588" s="41"/>
      <c r="M588" s="41"/>
    </row>
    <row r="589" spans="3:13" ht="15.75" x14ac:dyDescent="0.25">
      <c r="C589" s="44"/>
      <c r="D589" s="41"/>
      <c r="E589" s="41"/>
      <c r="F589" s="41"/>
      <c r="G589" s="41"/>
      <c r="H589" s="41"/>
      <c r="I589" s="41"/>
      <c r="J589" s="41"/>
      <c r="K589" s="41"/>
      <c r="L589" s="41"/>
      <c r="M589" s="41"/>
    </row>
    <row r="590" spans="3:13" ht="15.75" x14ac:dyDescent="0.25">
      <c r="C590" s="45"/>
      <c r="D590" s="41"/>
      <c r="E590" s="41"/>
      <c r="F590" s="41"/>
      <c r="G590" s="41"/>
      <c r="H590" s="41"/>
      <c r="I590" s="41"/>
      <c r="J590" s="41"/>
      <c r="K590" s="41"/>
      <c r="L590" s="41"/>
      <c r="M590" s="41"/>
    </row>
    <row r="591" spans="3:13" ht="15.75" x14ac:dyDescent="0.25">
      <c r="C591" s="36"/>
      <c r="D591" s="38"/>
      <c r="E591" s="38"/>
      <c r="F591" s="38"/>
      <c r="G591" s="38"/>
      <c r="H591" s="38"/>
      <c r="I591" s="38"/>
      <c r="J591" s="38"/>
      <c r="K591" s="38"/>
      <c r="L591" s="38"/>
      <c r="M591" s="38"/>
    </row>
    <row r="592" spans="3:13" ht="15.75" x14ac:dyDescent="0.25">
      <c r="C592" s="39"/>
      <c r="D592" s="41"/>
      <c r="E592" s="41"/>
      <c r="F592" s="41"/>
      <c r="G592" s="41"/>
      <c r="H592" s="41"/>
      <c r="I592" s="41"/>
      <c r="J592" s="41"/>
      <c r="K592" s="41"/>
      <c r="L592" s="41"/>
      <c r="M592" s="41"/>
    </row>
    <row r="593" spans="3:13" ht="15.75" x14ac:dyDescent="0.25">
      <c r="C593" s="42"/>
      <c r="D593" s="41"/>
      <c r="E593" s="41"/>
      <c r="F593" s="41"/>
      <c r="G593" s="41"/>
      <c r="H593" s="41"/>
      <c r="I593" s="41"/>
      <c r="J593" s="41"/>
      <c r="K593" s="41"/>
      <c r="L593" s="41"/>
      <c r="M593" s="41"/>
    </row>
    <row r="594" spans="3:13" ht="15.75" x14ac:dyDescent="0.25">
      <c r="C594" s="39"/>
      <c r="D594" s="41"/>
      <c r="E594" s="41"/>
      <c r="F594" s="41"/>
      <c r="G594" s="41"/>
      <c r="H594" s="41"/>
      <c r="I594" s="41"/>
      <c r="J594" s="41"/>
      <c r="K594" s="41"/>
      <c r="L594" s="41"/>
      <c r="M594" s="41"/>
    </row>
    <row r="595" spans="3:13" ht="15.75" x14ac:dyDescent="0.25">
      <c r="C595" s="44"/>
      <c r="D595" s="41"/>
      <c r="E595" s="41"/>
      <c r="F595" s="41"/>
      <c r="G595" s="41"/>
      <c r="H595" s="41"/>
      <c r="I595" s="41"/>
      <c r="J595" s="41"/>
      <c r="K595" s="41"/>
      <c r="L595" s="41"/>
      <c r="M595" s="41"/>
    </row>
    <row r="596" spans="3:13" ht="15.75" x14ac:dyDescent="0.25">
      <c r="C596" s="45"/>
      <c r="D596" s="41"/>
      <c r="E596" s="41"/>
      <c r="F596" s="41"/>
      <c r="G596" s="41"/>
      <c r="H596" s="41"/>
      <c r="I596" s="41"/>
      <c r="J596" s="41"/>
      <c r="K596" s="41"/>
      <c r="L596" s="41"/>
      <c r="M596" s="41"/>
    </row>
    <row r="597" spans="3:13" ht="15.75" x14ac:dyDescent="0.25">
      <c r="C597" s="44"/>
      <c r="D597" s="41"/>
      <c r="E597" s="41"/>
      <c r="F597" s="41"/>
      <c r="G597" s="41"/>
      <c r="H597" s="41"/>
      <c r="I597" s="41"/>
      <c r="J597" s="41"/>
      <c r="K597" s="41"/>
      <c r="L597" s="41"/>
      <c r="M597" s="41"/>
    </row>
    <row r="598" spans="3:13" ht="15.75" x14ac:dyDescent="0.25">
      <c r="C598" s="44"/>
      <c r="D598" s="41"/>
      <c r="E598" s="41"/>
      <c r="F598" s="41"/>
      <c r="G598" s="41"/>
      <c r="H598" s="41"/>
      <c r="I598" s="41"/>
      <c r="J598" s="41"/>
      <c r="K598" s="41"/>
      <c r="L598" s="41"/>
      <c r="M598" s="41"/>
    </row>
    <row r="599" spans="3:13" ht="15.75" x14ac:dyDescent="0.25">
      <c r="C599" s="44"/>
      <c r="D599" s="41"/>
      <c r="E599" s="41"/>
      <c r="F599" s="41"/>
      <c r="G599" s="41"/>
      <c r="H599" s="41"/>
      <c r="I599" s="41"/>
      <c r="J599" s="41"/>
      <c r="K599" s="41"/>
      <c r="L599" s="41"/>
      <c r="M599" s="41"/>
    </row>
    <row r="600" spans="3:13" ht="15.75" x14ac:dyDescent="0.25">
      <c r="C600" s="45"/>
      <c r="D600" s="41"/>
      <c r="E600" s="41"/>
      <c r="F600" s="41"/>
      <c r="G600" s="41"/>
      <c r="H600" s="41"/>
      <c r="I600" s="41"/>
      <c r="J600" s="41"/>
      <c r="K600" s="41"/>
      <c r="L600" s="41"/>
      <c r="M600" s="41"/>
    </row>
    <row r="601" spans="3:13" ht="15.75" x14ac:dyDescent="0.25">
      <c r="C601" s="39"/>
      <c r="D601" s="41"/>
      <c r="E601" s="41"/>
      <c r="F601" s="41"/>
      <c r="G601" s="41"/>
      <c r="H601" s="41"/>
      <c r="I601" s="41"/>
      <c r="J601" s="41"/>
      <c r="K601" s="41"/>
      <c r="L601" s="41"/>
      <c r="M601" s="41"/>
    </row>
    <row r="602" spans="3:13" ht="15.75" x14ac:dyDescent="0.25">
      <c r="C602" s="42"/>
      <c r="D602" s="41"/>
      <c r="E602" s="41"/>
      <c r="F602" s="41"/>
      <c r="G602" s="41"/>
      <c r="H602" s="41"/>
      <c r="I602" s="41"/>
      <c r="J602" s="41"/>
      <c r="K602" s="41"/>
      <c r="L602" s="41"/>
      <c r="M602" s="41"/>
    </row>
    <row r="603" spans="3:13" ht="15.75" x14ac:dyDescent="0.25">
      <c r="C603" s="39"/>
      <c r="D603" s="41"/>
      <c r="E603" s="41"/>
      <c r="F603" s="41"/>
      <c r="G603" s="41"/>
      <c r="H603" s="41"/>
      <c r="I603" s="41"/>
      <c r="J603" s="41"/>
      <c r="K603" s="41"/>
      <c r="L603" s="41"/>
      <c r="M603" s="41"/>
    </row>
    <row r="604" spans="3:13" ht="15.75" x14ac:dyDescent="0.25">
      <c r="C604" s="45"/>
      <c r="D604" s="41"/>
      <c r="E604" s="41"/>
      <c r="F604" s="41"/>
      <c r="G604" s="41"/>
      <c r="H604" s="41"/>
      <c r="I604" s="41"/>
      <c r="J604" s="41"/>
      <c r="K604" s="41"/>
      <c r="L604" s="41"/>
      <c r="M604" s="41"/>
    </row>
    <row r="605" spans="3:13" ht="15.75" x14ac:dyDescent="0.25">
      <c r="C605" s="44"/>
      <c r="D605" s="41"/>
      <c r="E605" s="41"/>
      <c r="F605" s="41"/>
      <c r="G605" s="41"/>
      <c r="H605" s="41"/>
      <c r="I605" s="41"/>
      <c r="J605" s="41"/>
      <c r="K605" s="41"/>
      <c r="L605" s="41"/>
      <c r="M605" s="41"/>
    </row>
    <row r="606" spans="3:13" ht="15.75" x14ac:dyDescent="0.25">
      <c r="C606" s="44"/>
      <c r="D606" s="40"/>
      <c r="E606" s="41"/>
      <c r="F606" s="41"/>
      <c r="G606" s="41"/>
      <c r="H606" s="41"/>
      <c r="I606" s="41"/>
      <c r="J606" s="41"/>
      <c r="K606" s="41"/>
      <c r="L606" s="41"/>
      <c r="M606" s="41"/>
    </row>
    <row r="607" spans="3:13" ht="15.75" x14ac:dyDescent="0.25">
      <c r="C607" s="45"/>
      <c r="D607" s="40"/>
      <c r="E607" s="41"/>
      <c r="F607" s="41"/>
      <c r="G607" s="41"/>
      <c r="H607" s="41"/>
      <c r="I607" s="41"/>
      <c r="J607" s="41"/>
      <c r="K607" s="41"/>
      <c r="L607" s="41"/>
      <c r="M607" s="41"/>
    </row>
    <row r="608" spans="3:13" ht="15.75" x14ac:dyDescent="0.25">
      <c r="C608" s="36"/>
      <c r="D608" s="38"/>
      <c r="E608" s="38"/>
      <c r="F608" s="38"/>
      <c r="G608" s="38"/>
      <c r="H608" s="38"/>
      <c r="I608" s="38"/>
      <c r="J608" s="38"/>
      <c r="K608" s="38"/>
      <c r="L608" s="38"/>
      <c r="M608" s="38"/>
    </row>
    <row r="609" spans="3:13" ht="15.75" x14ac:dyDescent="0.25">
      <c r="C609" s="36"/>
      <c r="D609" s="38"/>
      <c r="E609" s="38"/>
      <c r="F609" s="38"/>
      <c r="G609" s="38"/>
      <c r="H609" s="38"/>
      <c r="I609" s="38"/>
      <c r="J609" s="38"/>
      <c r="K609" s="38"/>
      <c r="L609" s="38"/>
      <c r="M609" s="38"/>
    </row>
    <row r="610" spans="3:13" ht="15.75" x14ac:dyDescent="0.25">
      <c r="C610" s="44"/>
      <c r="D610" s="41"/>
      <c r="E610" s="41"/>
      <c r="F610" s="41"/>
      <c r="G610" s="41"/>
      <c r="H610" s="41"/>
      <c r="I610" s="41"/>
      <c r="J610" s="41"/>
      <c r="K610" s="41"/>
      <c r="L610" s="41"/>
      <c r="M610" s="41"/>
    </row>
    <row r="611" spans="3:13" ht="15.75" x14ac:dyDescent="0.25">
      <c r="C611" s="44"/>
      <c r="D611" s="41"/>
      <c r="E611" s="41"/>
      <c r="F611" s="41"/>
      <c r="G611" s="41"/>
      <c r="H611" s="41"/>
      <c r="I611" s="41"/>
      <c r="J611" s="41"/>
      <c r="K611" s="41"/>
      <c r="L611" s="41"/>
      <c r="M611" s="41"/>
    </row>
    <row r="612" spans="3:13" ht="15.75" x14ac:dyDescent="0.25">
      <c r="C612" s="45"/>
      <c r="D612" s="41"/>
      <c r="E612" s="41"/>
      <c r="F612" s="41"/>
      <c r="G612" s="41"/>
      <c r="H612" s="41"/>
      <c r="I612" s="41"/>
      <c r="J612" s="41"/>
      <c r="K612" s="41"/>
      <c r="L612" s="41"/>
      <c r="M612" s="41"/>
    </row>
    <row r="613" spans="3:13" ht="15.75" x14ac:dyDescent="0.25">
      <c r="C613" s="45"/>
      <c r="D613" s="41"/>
      <c r="E613" s="41"/>
      <c r="F613" s="41"/>
      <c r="G613" s="41"/>
      <c r="H613" s="41"/>
      <c r="I613" s="41"/>
      <c r="J613" s="41"/>
      <c r="K613" s="41"/>
      <c r="L613" s="41"/>
      <c r="M613" s="41"/>
    </row>
    <row r="614" spans="3:13" ht="15.75" x14ac:dyDescent="0.25">
      <c r="C614" s="50"/>
      <c r="D614" s="38"/>
      <c r="E614" s="38"/>
      <c r="F614" s="38"/>
      <c r="G614" s="38"/>
      <c r="H614" s="38"/>
      <c r="I614" s="38"/>
      <c r="J614" s="38"/>
      <c r="K614" s="38"/>
      <c r="L614" s="38"/>
      <c r="M614" s="38"/>
    </row>
    <row r="615" spans="3:13" ht="15.75" x14ac:dyDescent="0.25">
      <c r="C615" s="50"/>
      <c r="D615" s="38"/>
      <c r="E615" s="38"/>
      <c r="F615" s="38"/>
      <c r="G615" s="38"/>
      <c r="H615" s="38"/>
      <c r="I615" s="38"/>
      <c r="J615" s="38"/>
      <c r="K615" s="38"/>
      <c r="L615" s="38"/>
      <c r="M615" s="38"/>
    </row>
    <row r="616" spans="3:13" ht="15.75" x14ac:dyDescent="0.25">
      <c r="C616" s="44"/>
      <c r="D616" s="41"/>
      <c r="E616" s="41"/>
      <c r="F616" s="41"/>
      <c r="G616" s="41"/>
      <c r="H616" s="41"/>
      <c r="I616" s="41"/>
      <c r="J616" s="41"/>
      <c r="K616" s="41"/>
      <c r="L616" s="41"/>
      <c r="M616" s="41"/>
    </row>
    <row r="617" spans="3:13" ht="15.75" x14ac:dyDescent="0.25">
      <c r="C617" s="44"/>
      <c r="D617" s="41"/>
      <c r="E617" s="41"/>
      <c r="F617" s="41"/>
      <c r="G617" s="41"/>
      <c r="H617" s="41"/>
      <c r="I617" s="41"/>
      <c r="J617" s="41"/>
      <c r="K617" s="41"/>
      <c r="L617" s="41"/>
      <c r="M617" s="41"/>
    </row>
    <row r="618" spans="3:13" ht="15.75" x14ac:dyDescent="0.25">
      <c r="C618" s="44"/>
      <c r="D618" s="41"/>
      <c r="E618" s="41"/>
      <c r="F618" s="41"/>
      <c r="G618" s="41"/>
      <c r="H618" s="41"/>
      <c r="I618" s="41"/>
      <c r="J618" s="41"/>
      <c r="K618" s="41"/>
      <c r="L618" s="41"/>
      <c r="M618" s="41"/>
    </row>
    <row r="619" spans="3:13" ht="15.75" x14ac:dyDescent="0.25">
      <c r="C619" s="45"/>
      <c r="D619" s="41"/>
      <c r="E619" s="41"/>
      <c r="F619" s="41"/>
      <c r="G619" s="41"/>
      <c r="H619" s="41"/>
      <c r="I619" s="41"/>
      <c r="J619" s="41"/>
      <c r="K619" s="41"/>
      <c r="L619" s="41"/>
      <c r="M619" s="41"/>
    </row>
    <row r="620" spans="3:13" ht="15.75" x14ac:dyDescent="0.25">
      <c r="C620" s="50"/>
      <c r="D620" s="38"/>
      <c r="E620" s="38"/>
      <c r="F620" s="38"/>
      <c r="G620" s="38"/>
      <c r="H620" s="38"/>
      <c r="I620" s="38"/>
      <c r="J620" s="38"/>
      <c r="K620" s="38"/>
      <c r="L620" s="38"/>
      <c r="M620" s="38"/>
    </row>
    <row r="621" spans="3:13" ht="15.75" x14ac:dyDescent="0.25">
      <c r="C621" s="50"/>
      <c r="D621" s="38"/>
      <c r="E621" s="38"/>
      <c r="F621" s="38"/>
      <c r="G621" s="38"/>
      <c r="H621" s="38"/>
      <c r="I621" s="38"/>
      <c r="J621" s="38"/>
      <c r="K621" s="38"/>
      <c r="L621" s="38"/>
      <c r="M621" s="38"/>
    </row>
    <row r="622" spans="3:13" ht="15.75" x14ac:dyDescent="0.25">
      <c r="C622" s="44"/>
      <c r="D622" s="41"/>
      <c r="E622" s="41"/>
      <c r="F622" s="41"/>
      <c r="G622" s="41"/>
      <c r="H622" s="41"/>
      <c r="I622" s="41"/>
      <c r="J622" s="41"/>
      <c r="K622" s="41"/>
      <c r="L622" s="41"/>
      <c r="M622" s="41"/>
    </row>
    <row r="623" spans="3:13" ht="15.75" x14ac:dyDescent="0.25">
      <c r="C623" s="44"/>
      <c r="D623" s="41"/>
      <c r="E623" s="41"/>
      <c r="F623" s="41"/>
      <c r="G623" s="41"/>
      <c r="H623" s="41"/>
      <c r="I623" s="41"/>
      <c r="J623" s="41"/>
      <c r="K623" s="41"/>
      <c r="L623" s="41"/>
      <c r="M623" s="41"/>
    </row>
    <row r="624" spans="3:13" ht="15.75" x14ac:dyDescent="0.25">
      <c r="C624" s="44"/>
      <c r="D624" s="41"/>
      <c r="E624" s="41"/>
      <c r="F624" s="41"/>
      <c r="G624" s="41"/>
      <c r="H624" s="41"/>
      <c r="I624" s="41"/>
      <c r="J624" s="41"/>
      <c r="K624" s="41"/>
      <c r="L624" s="41"/>
      <c r="M624" s="41"/>
    </row>
    <row r="625" spans="3:14" ht="15.75" x14ac:dyDescent="0.25">
      <c r="C625" s="46"/>
      <c r="D625" s="41"/>
      <c r="E625" s="41"/>
      <c r="F625" s="41"/>
      <c r="G625" s="41"/>
      <c r="H625" s="41"/>
      <c r="I625" s="41"/>
      <c r="J625" s="41"/>
      <c r="K625" s="41"/>
      <c r="L625" s="41"/>
      <c r="M625" s="41"/>
    </row>
    <row r="626" spans="3:14" ht="15.75" x14ac:dyDescent="0.25">
      <c r="C626" s="39"/>
      <c r="D626" s="41"/>
      <c r="E626" s="41"/>
      <c r="F626" s="41"/>
      <c r="G626" s="41"/>
      <c r="H626" s="41"/>
      <c r="I626" s="41"/>
      <c r="J626" s="41"/>
      <c r="K626" s="41"/>
      <c r="L626" s="41"/>
      <c r="M626" s="41"/>
    </row>
    <row r="627" spans="3:14" ht="15.75" x14ac:dyDescent="0.25">
      <c r="C627" s="42"/>
      <c r="D627" s="41"/>
      <c r="E627" s="41"/>
      <c r="F627" s="41"/>
      <c r="G627" s="41"/>
      <c r="H627" s="41"/>
      <c r="I627" s="41"/>
      <c r="J627" s="41"/>
      <c r="K627" s="41"/>
      <c r="L627" s="41"/>
      <c r="M627" s="41"/>
    </row>
    <row r="628" spans="3:14" ht="15.75" x14ac:dyDescent="0.25">
      <c r="C628" s="39"/>
      <c r="D628" s="41"/>
      <c r="E628" s="41"/>
      <c r="F628" s="41"/>
      <c r="G628" s="41"/>
      <c r="H628" s="41"/>
      <c r="I628" s="41"/>
      <c r="J628" s="41"/>
      <c r="K628" s="41"/>
      <c r="L628" s="41"/>
      <c r="M628" s="41"/>
    </row>
    <row r="629" spans="3:14" ht="15.75" x14ac:dyDescent="0.25">
      <c r="C629" s="46"/>
      <c r="D629" s="41"/>
      <c r="E629" s="41"/>
      <c r="F629" s="41"/>
      <c r="G629" s="41"/>
      <c r="H629" s="41"/>
      <c r="I629" s="41"/>
      <c r="J629" s="41"/>
      <c r="K629" s="41"/>
      <c r="L629" s="41"/>
      <c r="M629" s="41"/>
    </row>
    <row r="630" spans="3:14" ht="15.75" x14ac:dyDescent="0.25">
      <c r="C630" s="50"/>
      <c r="D630" s="38"/>
      <c r="E630" s="38"/>
      <c r="F630" s="38"/>
      <c r="G630" s="38"/>
      <c r="H630" s="38"/>
      <c r="I630" s="38"/>
      <c r="J630" s="38"/>
      <c r="K630" s="38"/>
      <c r="L630" s="38"/>
      <c r="M630" s="38"/>
    </row>
    <row r="631" spans="3:14" ht="15.75" x14ac:dyDescent="0.25">
      <c r="C631" s="44"/>
      <c r="D631" s="41"/>
      <c r="E631" s="41"/>
      <c r="F631" s="41"/>
      <c r="G631" s="41"/>
      <c r="H631" s="41"/>
      <c r="I631" s="41"/>
      <c r="J631" s="41"/>
      <c r="K631" s="41"/>
      <c r="L631" s="41"/>
      <c r="M631" s="41"/>
    </row>
    <row r="632" spans="3:14" ht="15.75" x14ac:dyDescent="0.25">
      <c r="C632" s="44"/>
      <c r="D632" s="41"/>
      <c r="E632" s="41"/>
      <c r="F632" s="41"/>
      <c r="G632" s="41"/>
      <c r="H632" s="41"/>
      <c r="I632" s="41"/>
      <c r="J632" s="41"/>
      <c r="K632" s="41"/>
      <c r="L632" s="41"/>
      <c r="M632" s="41"/>
    </row>
    <row r="633" spans="3:14" ht="15.75" x14ac:dyDescent="0.25">
      <c r="C633" s="44"/>
      <c r="D633" s="41"/>
      <c r="E633" s="41"/>
      <c r="F633" s="41"/>
      <c r="G633" s="41"/>
      <c r="H633" s="41"/>
      <c r="I633" s="41"/>
      <c r="J633" s="41"/>
      <c r="K633" s="41"/>
      <c r="L633" s="41"/>
      <c r="M633" s="41"/>
    </row>
    <row r="634" spans="3:14" ht="15.75" x14ac:dyDescent="0.25">
      <c r="C634" s="46"/>
      <c r="D634" s="41"/>
      <c r="E634" s="41"/>
      <c r="F634" s="41"/>
      <c r="G634" s="41"/>
      <c r="H634" s="41"/>
      <c r="I634" s="41"/>
      <c r="J634" s="41"/>
      <c r="K634" s="41"/>
      <c r="L634" s="41"/>
      <c r="M634" s="41"/>
    </row>
    <row r="635" spans="3:14" ht="15.75" x14ac:dyDescent="0.25">
      <c r="C635" s="50"/>
      <c r="D635" s="51"/>
      <c r="E635" s="51"/>
      <c r="F635" s="51"/>
      <c r="G635" s="51"/>
      <c r="H635" s="51"/>
      <c r="I635" s="51"/>
      <c r="J635" s="51"/>
      <c r="K635" s="51"/>
      <c r="L635" s="51"/>
      <c r="M635" s="51"/>
      <c r="N635" s="90"/>
    </row>
  </sheetData>
  <mergeCells count="8">
    <mergeCell ref="N7:P7"/>
    <mergeCell ref="I8:J8"/>
    <mergeCell ref="K8:L8"/>
    <mergeCell ref="C6:L6"/>
    <mergeCell ref="B7:B8"/>
    <mergeCell ref="C7:C8"/>
    <mergeCell ref="G7:L7"/>
    <mergeCell ref="M7:M8"/>
  </mergeCells>
  <pageMargins left="1.1811023622047245" right="0.39370078740157483" top="0.78740157480314965" bottom="0.78740157480314965" header="0.31496062992125984" footer="0.19685039370078741"/>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муниц.программы</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User</cp:lastModifiedBy>
  <cp:lastPrinted>2024-09-25T11:49:00Z</cp:lastPrinted>
  <dcterms:created xsi:type="dcterms:W3CDTF">2023-11-09T11:43:31Z</dcterms:created>
  <dcterms:modified xsi:type="dcterms:W3CDTF">2024-09-25T11:49:05Z</dcterms:modified>
</cp:coreProperties>
</file>